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drawings/drawing3.xml" ContentType="application/vnd.openxmlformats-officedocument.drawing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drawings/drawing4.xml" ContentType="application/vnd.openxmlformats-officedocument.drawing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Nadace J&amp;T\Nadace J&amp;T\Hledáme rodiče\Virtuální knihovna\materiály_nové\"/>
    </mc:Choice>
  </mc:AlternateContent>
  <workbookProtection lockStructure="1"/>
  <bookViews>
    <workbookView xWindow="0" yWindow="0" windowWidth="26083" windowHeight="10596" activeTab="1"/>
  </bookViews>
  <sheets>
    <sheet name="Instrukce" sheetId="9" r:id="rId1"/>
    <sheet name="Zákl.info" sheetId="1" r:id="rId2"/>
    <sheet name="Rodič" sheetId="2" r:id="rId3"/>
    <sheet name="Dítě" sheetId="12" r:id="rId4"/>
    <sheet name="Pečující" sheetId="14" r:id="rId5"/>
    <sheet name="Zjistit" sheetId="22" r:id="rId6"/>
    <sheet name="Výstupní formulář A" sheetId="21" r:id="rId7"/>
    <sheet name="Výstupní formulář B" sheetId="20" r:id="rId8"/>
    <sheet name="XXX" sheetId="10" state="hidden" r:id="rId9"/>
  </sheets>
  <definedNames>
    <definedName name="BioRod">Rodič!$E$5:$M$48</definedName>
    <definedName name="Dite">Dítě!$E$5:$M$58</definedName>
    <definedName name="_xlnm.Print_Titles" localSheetId="3">Dítě!$2:$6</definedName>
    <definedName name="_xlnm.Print_Titles" localSheetId="4">Pečující!$2:$6</definedName>
    <definedName name="_xlnm.Print_Titles" localSheetId="2">Rodič!$2:$6</definedName>
    <definedName name="_xlnm.Print_Titles" localSheetId="6">'Výstupní formulář A'!$2:$5</definedName>
    <definedName name="_xlnm.Print_Titles" localSheetId="7">'Výstupní formulář B'!$2:$4</definedName>
    <definedName name="_xlnm.Print_Titles" localSheetId="5">Zjistit!$2:$4</definedName>
    <definedName name="_xlnm.Print_Area" localSheetId="3">Dítě!$B$2:$N$58</definedName>
    <definedName name="_xlnm.Print_Area" localSheetId="0">Instrukce!$B$2:$F$18</definedName>
    <definedName name="_xlnm.Print_Area" localSheetId="4">Pečující!$B$2:$N$23</definedName>
    <definedName name="_xlnm.Print_Area" localSheetId="2">Rodič!$B$2:$N$48</definedName>
    <definedName name="_xlnm.Print_Area" localSheetId="6">OFFSET('Výstupní formulář A'!$B$2,0,0,'Výstupní formulář A'!$C$3,'Výstupní formulář A'!$D$3)</definedName>
    <definedName name="_xlnm.Print_Area" localSheetId="7">'Výstupní formulář B'!$B$2:$F$41</definedName>
    <definedName name="_xlnm.Print_Area" localSheetId="1">Zákl.info!$B$2:$L$58</definedName>
    <definedName name="_xlnm.Print_Area" localSheetId="5">OFFSET(Zjistit!$B$2,0,0,Zjistit!$C$3,Zjistit!$D$3)</definedName>
    <definedName name="PecOs">Pečující!$E$5:$M$23</definedName>
  </definedNames>
  <calcPr calcId="162913"/>
</workbook>
</file>

<file path=xl/calcChain.xml><?xml version="1.0" encoding="utf-8"?>
<calcChain xmlns="http://schemas.openxmlformats.org/spreadsheetml/2006/main">
  <c r="E4" i="20" l="1"/>
  <c r="H20" i="21" l="1"/>
  <c r="F20" i="1"/>
  <c r="K39" i="1"/>
  <c r="H8" i="21"/>
  <c r="H12" i="21"/>
  <c r="H16" i="21"/>
  <c r="F16" i="1"/>
  <c r="F8" i="1"/>
  <c r="D3" i="22" l="1"/>
  <c r="C32" i="1" l="1"/>
  <c r="F32" i="1" s="1"/>
  <c r="C22" i="1"/>
  <c r="H24" i="21" s="1"/>
  <c r="K32" i="1"/>
  <c r="K22" i="1"/>
  <c r="D42" i="1"/>
  <c r="D43" i="1"/>
  <c r="D44" i="1"/>
  <c r="D41" i="1"/>
  <c r="F22" i="1" l="1"/>
  <c r="G46" i="10"/>
  <c r="G79" i="10"/>
  <c r="G118" i="10"/>
  <c r="H48" i="10" l="1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20" i="10"/>
  <c r="H121" i="10"/>
  <c r="H122" i="10"/>
  <c r="H123" i="10"/>
  <c r="H124" i="10"/>
  <c r="H125" i="10"/>
  <c r="H126" i="10"/>
  <c r="H127" i="10"/>
  <c r="H128" i="10"/>
  <c r="G48" i="10"/>
  <c r="I48" i="10"/>
  <c r="F42" i="1"/>
  <c r="F39" i="1"/>
  <c r="F46" i="1"/>
  <c r="D51" i="1"/>
  <c r="D52" i="1"/>
  <c r="D53" i="1"/>
  <c r="D54" i="1"/>
  <c r="H40" i="21" l="1"/>
  <c r="H41" i="21"/>
  <c r="H39" i="21"/>
  <c r="H38" i="21"/>
  <c r="C6" i="22" l="1"/>
  <c r="C7" i="22" l="1"/>
  <c r="C46" i="21"/>
  <c r="H28" i="21"/>
  <c r="D3" i="21"/>
  <c r="C47" i="21" l="1"/>
  <c r="C8" i="22"/>
  <c r="I121" i="10"/>
  <c r="I122" i="10"/>
  <c r="I123" i="10"/>
  <c r="I124" i="10"/>
  <c r="I125" i="10"/>
  <c r="I126" i="10"/>
  <c r="I127" i="10"/>
  <c r="I128" i="10"/>
  <c r="I120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81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E44" i="1"/>
  <c r="E43" i="1"/>
  <c r="H34" i="21" s="1"/>
  <c r="E41" i="1"/>
  <c r="E42" i="1"/>
  <c r="H32" i="21" l="1"/>
  <c r="C48" i="21"/>
  <c r="C9" i="22"/>
  <c r="C49" i="21" l="1"/>
  <c r="C10" i="22"/>
  <c r="C50" i="21" l="1"/>
  <c r="C11" i="22"/>
  <c r="I20" i="14"/>
  <c r="P20" i="14" s="1"/>
  <c r="H20" i="14"/>
  <c r="I19" i="14"/>
  <c r="P19" i="14" s="1"/>
  <c r="H19" i="14"/>
  <c r="I18" i="14"/>
  <c r="P18" i="14" s="1"/>
  <c r="H18" i="14"/>
  <c r="I17" i="14"/>
  <c r="P17" i="14" s="1"/>
  <c r="H17" i="14"/>
  <c r="I13" i="14"/>
  <c r="P13" i="14" s="1"/>
  <c r="H13" i="14"/>
  <c r="I12" i="14"/>
  <c r="P12" i="14" s="1"/>
  <c r="H12" i="14"/>
  <c r="I11" i="14"/>
  <c r="P11" i="14" s="1"/>
  <c r="H11" i="14"/>
  <c r="I10" i="14"/>
  <c r="P10" i="14" s="1"/>
  <c r="H10" i="14"/>
  <c r="I9" i="14"/>
  <c r="P9" i="14" s="1"/>
  <c r="H9" i="14"/>
  <c r="I3" i="14"/>
  <c r="I55" i="12"/>
  <c r="P55" i="12" s="1"/>
  <c r="H55" i="12"/>
  <c r="I54" i="12"/>
  <c r="P54" i="12" s="1"/>
  <c r="H54" i="12"/>
  <c r="I53" i="12"/>
  <c r="P53" i="12" s="1"/>
  <c r="H53" i="12"/>
  <c r="I52" i="12"/>
  <c r="P52" i="12" s="1"/>
  <c r="H52" i="12"/>
  <c r="I51" i="12"/>
  <c r="P51" i="12" s="1"/>
  <c r="H51" i="12"/>
  <c r="I50" i="12"/>
  <c r="P50" i="12" s="1"/>
  <c r="H50" i="12"/>
  <c r="I49" i="12"/>
  <c r="P49" i="12" s="1"/>
  <c r="H49" i="12"/>
  <c r="I48" i="12"/>
  <c r="P48" i="12" s="1"/>
  <c r="H48" i="12"/>
  <c r="I47" i="12"/>
  <c r="P47" i="12" s="1"/>
  <c r="H47" i="12"/>
  <c r="I42" i="12"/>
  <c r="P42" i="12" s="1"/>
  <c r="H42" i="12"/>
  <c r="I41" i="12"/>
  <c r="P41" i="12" s="1"/>
  <c r="H41" i="12"/>
  <c r="I40" i="12"/>
  <c r="P40" i="12" s="1"/>
  <c r="H40" i="12"/>
  <c r="I39" i="12"/>
  <c r="P39" i="12" s="1"/>
  <c r="H39" i="12"/>
  <c r="I38" i="12"/>
  <c r="P38" i="12" s="1"/>
  <c r="H38" i="12"/>
  <c r="I37" i="12"/>
  <c r="P37" i="12" s="1"/>
  <c r="H37" i="12"/>
  <c r="I36" i="12"/>
  <c r="P36" i="12" s="1"/>
  <c r="H36" i="12"/>
  <c r="I35" i="12"/>
  <c r="P35" i="12" s="1"/>
  <c r="H35" i="12"/>
  <c r="I31" i="12"/>
  <c r="P31" i="12" s="1"/>
  <c r="H31" i="12"/>
  <c r="I30" i="12"/>
  <c r="P30" i="12" s="1"/>
  <c r="H30" i="12"/>
  <c r="I29" i="12"/>
  <c r="P29" i="12" s="1"/>
  <c r="H29" i="12"/>
  <c r="I28" i="12"/>
  <c r="P28" i="12" s="1"/>
  <c r="H28" i="12"/>
  <c r="I27" i="12"/>
  <c r="P27" i="12" s="1"/>
  <c r="H27" i="12"/>
  <c r="I26" i="12"/>
  <c r="P26" i="12" s="1"/>
  <c r="H26" i="12"/>
  <c r="I22" i="12"/>
  <c r="P22" i="12" s="1"/>
  <c r="H22" i="12"/>
  <c r="I21" i="12"/>
  <c r="P21" i="12" s="1"/>
  <c r="H21" i="12"/>
  <c r="I20" i="12"/>
  <c r="P20" i="12" s="1"/>
  <c r="H20" i="12"/>
  <c r="I19" i="12"/>
  <c r="P19" i="12" s="1"/>
  <c r="H19" i="12"/>
  <c r="I18" i="12"/>
  <c r="P18" i="12" s="1"/>
  <c r="H18" i="12"/>
  <c r="I17" i="12"/>
  <c r="P17" i="12" s="1"/>
  <c r="H17" i="12"/>
  <c r="I16" i="12"/>
  <c r="P16" i="12" s="1"/>
  <c r="H16" i="12"/>
  <c r="I15" i="12"/>
  <c r="P15" i="12" s="1"/>
  <c r="H15" i="12"/>
  <c r="I10" i="12"/>
  <c r="P10" i="12" s="1"/>
  <c r="H10" i="12"/>
  <c r="I9" i="12"/>
  <c r="P9" i="12" s="1"/>
  <c r="H9" i="12"/>
  <c r="I3" i="12"/>
  <c r="H9" i="2"/>
  <c r="H3" i="14" l="1"/>
  <c r="M3" i="14" s="1"/>
  <c r="M22" i="14" s="1"/>
  <c r="M15" i="14"/>
  <c r="C51" i="21"/>
  <c r="C12" i="22"/>
  <c r="M12" i="12"/>
  <c r="M57" i="12" s="1"/>
  <c r="M44" i="12"/>
  <c r="M7" i="12"/>
  <c r="M24" i="12"/>
  <c r="M33" i="12"/>
  <c r="M7" i="14"/>
  <c r="H3" i="12"/>
  <c r="I45" i="2"/>
  <c r="P45" i="2" s="1"/>
  <c r="H45" i="2"/>
  <c r="I44" i="2"/>
  <c r="P44" i="2" s="1"/>
  <c r="H44" i="2"/>
  <c r="I43" i="2"/>
  <c r="P43" i="2" s="1"/>
  <c r="H43" i="2"/>
  <c r="I42" i="2"/>
  <c r="P42" i="2" s="1"/>
  <c r="H42" i="2"/>
  <c r="I41" i="2"/>
  <c r="P41" i="2" s="1"/>
  <c r="H41" i="2"/>
  <c r="I40" i="2"/>
  <c r="P40" i="2" s="1"/>
  <c r="H40" i="2"/>
  <c r="I39" i="2"/>
  <c r="P39" i="2" s="1"/>
  <c r="H39" i="2"/>
  <c r="I38" i="2"/>
  <c r="P38" i="2" s="1"/>
  <c r="H38" i="2"/>
  <c r="I37" i="2"/>
  <c r="P37" i="2" s="1"/>
  <c r="H37" i="2"/>
  <c r="I36" i="2"/>
  <c r="P36" i="2" s="1"/>
  <c r="H36" i="2"/>
  <c r="I35" i="2"/>
  <c r="P35" i="2" s="1"/>
  <c r="H35" i="2"/>
  <c r="I34" i="2"/>
  <c r="P34" i="2" s="1"/>
  <c r="H34" i="2"/>
  <c r="I33" i="2"/>
  <c r="P33" i="2" s="1"/>
  <c r="H33" i="2"/>
  <c r="I29" i="2"/>
  <c r="P29" i="2" s="1"/>
  <c r="H29" i="2"/>
  <c r="I28" i="2"/>
  <c r="P28" i="2" s="1"/>
  <c r="H28" i="2"/>
  <c r="I27" i="2"/>
  <c r="P27" i="2" s="1"/>
  <c r="H27" i="2"/>
  <c r="I26" i="2"/>
  <c r="P26" i="2" s="1"/>
  <c r="H26" i="2"/>
  <c r="I21" i="2"/>
  <c r="P21" i="2" s="1"/>
  <c r="H21" i="2"/>
  <c r="I20" i="2"/>
  <c r="P20" i="2" s="1"/>
  <c r="H20" i="2"/>
  <c r="I19" i="2"/>
  <c r="P19" i="2" s="1"/>
  <c r="H19" i="2"/>
  <c r="I18" i="2"/>
  <c r="P18" i="2" s="1"/>
  <c r="H18" i="2"/>
  <c r="I17" i="2"/>
  <c r="P17" i="2" s="1"/>
  <c r="H17" i="2"/>
  <c r="I16" i="2"/>
  <c r="P16" i="2" s="1"/>
  <c r="H16" i="2"/>
  <c r="I15" i="2"/>
  <c r="P15" i="2" s="1"/>
  <c r="H15" i="2"/>
  <c r="H10" i="2"/>
  <c r="H3" i="2" s="1"/>
  <c r="I10" i="2"/>
  <c r="P10" i="2" s="1"/>
  <c r="H11" i="2"/>
  <c r="I11" i="2"/>
  <c r="P11" i="2" s="1"/>
  <c r="I9" i="2"/>
  <c r="P9" i="2" s="1"/>
  <c r="K41" i="1"/>
  <c r="F12" i="1"/>
  <c r="F3" i="1" s="1"/>
  <c r="K4" i="1" s="1"/>
  <c r="K57" i="1" s="1"/>
  <c r="C52" i="21" l="1"/>
  <c r="C13" i="22"/>
  <c r="M3" i="12"/>
  <c r="M23" i="2"/>
  <c r="M31" i="2"/>
  <c r="M7" i="2"/>
  <c r="I3" i="2"/>
  <c r="M13" i="2"/>
  <c r="D4" i="21" l="1"/>
  <c r="C53" i="21"/>
  <c r="C14" i="22"/>
  <c r="M3" i="2"/>
  <c r="M47" i="2" s="1"/>
  <c r="I4" i="21" l="1"/>
  <c r="C54" i="21"/>
  <c r="C15" i="22"/>
  <c r="G121" i="10"/>
  <c r="G122" i="10"/>
  <c r="G123" i="10"/>
  <c r="G124" i="10"/>
  <c r="G125" i="10"/>
  <c r="G126" i="10"/>
  <c r="G127" i="10"/>
  <c r="G128" i="10"/>
  <c r="G120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81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C55" i="21" l="1"/>
  <c r="C16" i="22"/>
  <c r="D51" i="10"/>
  <c r="D55" i="10"/>
  <c r="D59" i="10"/>
  <c r="D63" i="10"/>
  <c r="D67" i="10"/>
  <c r="D71" i="10"/>
  <c r="D48" i="10"/>
  <c r="D58" i="10"/>
  <c r="D70" i="10"/>
  <c r="D52" i="10"/>
  <c r="D56" i="10"/>
  <c r="D60" i="10"/>
  <c r="D64" i="10"/>
  <c r="D68" i="10"/>
  <c r="D72" i="10"/>
  <c r="C48" i="10"/>
  <c r="D50" i="10"/>
  <c r="D62" i="10"/>
  <c r="D74" i="10"/>
  <c r="D49" i="10"/>
  <c r="D53" i="10"/>
  <c r="D57" i="10"/>
  <c r="D61" i="10"/>
  <c r="D65" i="10"/>
  <c r="D69" i="10"/>
  <c r="D73" i="10"/>
  <c r="D54" i="10"/>
  <c r="D66" i="10"/>
  <c r="C50" i="10"/>
  <c r="C54" i="10"/>
  <c r="C58" i="10"/>
  <c r="C62" i="10"/>
  <c r="C66" i="10"/>
  <c r="C70" i="10"/>
  <c r="C74" i="10"/>
  <c r="C51" i="10"/>
  <c r="C55" i="10"/>
  <c r="C59" i="10"/>
  <c r="C63" i="10"/>
  <c r="C67" i="10"/>
  <c r="C71" i="10"/>
  <c r="C52" i="10"/>
  <c r="C64" i="10"/>
  <c r="C53" i="10"/>
  <c r="C65" i="10"/>
  <c r="C60" i="10"/>
  <c r="C72" i="10"/>
  <c r="C49" i="10"/>
  <c r="C61" i="10"/>
  <c r="C73" i="10"/>
  <c r="C56" i="10"/>
  <c r="C68" i="10"/>
  <c r="C57" i="10"/>
  <c r="C69" i="10"/>
  <c r="G119" i="10"/>
  <c r="F118" i="10" s="1"/>
  <c r="G80" i="10"/>
  <c r="F79" i="10" s="1"/>
  <c r="G47" i="10"/>
  <c r="F46" i="10" s="1"/>
  <c r="C17" i="22" l="1"/>
  <c r="C56" i="21"/>
  <c r="I45" i="10"/>
  <c r="E22" i="9" s="1"/>
  <c r="D78" i="10"/>
  <c r="C78" i="10"/>
  <c r="C57" i="21" l="1"/>
  <c r="C18" i="22"/>
  <c r="D81" i="10"/>
  <c r="C81" i="10"/>
  <c r="D92" i="10"/>
  <c r="D108" i="10"/>
  <c r="D97" i="10"/>
  <c r="D113" i="10"/>
  <c r="D86" i="10"/>
  <c r="D102" i="10"/>
  <c r="D83" i="10"/>
  <c r="D100" i="10"/>
  <c r="D89" i="10"/>
  <c r="D111" i="10"/>
  <c r="D110" i="10"/>
  <c r="D82" i="10"/>
  <c r="D107" i="10"/>
  <c r="D96" i="10"/>
  <c r="D112" i="10"/>
  <c r="D85" i="10"/>
  <c r="D101" i="10"/>
  <c r="D99" i="10"/>
  <c r="D90" i="10"/>
  <c r="D106" i="10"/>
  <c r="D87" i="10"/>
  <c r="D84" i="10"/>
  <c r="D91" i="10"/>
  <c r="D105" i="10"/>
  <c r="D94" i="10"/>
  <c r="D95" i="10"/>
  <c r="D98" i="10"/>
  <c r="D88" i="10"/>
  <c r="D104" i="10"/>
  <c r="D103" i="10"/>
  <c r="D93" i="10"/>
  <c r="D109" i="10"/>
  <c r="C93" i="10"/>
  <c r="C99" i="10"/>
  <c r="C109" i="10"/>
  <c r="C110" i="10"/>
  <c r="C111" i="10"/>
  <c r="C86" i="10"/>
  <c r="C113" i="10"/>
  <c r="C91" i="10"/>
  <c r="C101" i="10"/>
  <c r="C88" i="10"/>
  <c r="C100" i="10"/>
  <c r="C102" i="10"/>
  <c r="C107" i="10"/>
  <c r="C83" i="10"/>
  <c r="C97" i="10"/>
  <c r="C95" i="10"/>
  <c r="C105" i="10"/>
  <c r="C92" i="10"/>
  <c r="C103" i="10"/>
  <c r="C90" i="10"/>
  <c r="C96" i="10"/>
  <c r="C87" i="10"/>
  <c r="C82" i="10"/>
  <c r="C104" i="10"/>
  <c r="C106" i="10"/>
  <c r="C89" i="10"/>
  <c r="C85" i="10"/>
  <c r="C84" i="10"/>
  <c r="C108" i="10"/>
  <c r="C112" i="10"/>
  <c r="C98" i="10"/>
  <c r="C94" i="10"/>
  <c r="C58" i="21" l="1"/>
  <c r="C19" i="22"/>
  <c r="D117" i="10"/>
  <c r="C117" i="10"/>
  <c r="C59" i="21" l="1"/>
  <c r="D5" i="22"/>
  <c r="C20" i="22"/>
  <c r="D45" i="21"/>
  <c r="D124" i="10"/>
  <c r="D123" i="10"/>
  <c r="D121" i="10"/>
  <c r="D126" i="10"/>
  <c r="D122" i="10"/>
  <c r="D120" i="10"/>
  <c r="D127" i="10"/>
  <c r="D128" i="10"/>
  <c r="C4" i="22" s="1"/>
  <c r="D125" i="10"/>
  <c r="C124" i="10"/>
  <c r="C120" i="10"/>
  <c r="C127" i="10"/>
  <c r="C128" i="10"/>
  <c r="C122" i="10"/>
  <c r="C125" i="10"/>
  <c r="C123" i="10"/>
  <c r="C121" i="10"/>
  <c r="C126" i="10"/>
  <c r="C60" i="21" l="1"/>
  <c r="C21" i="22"/>
  <c r="D11" i="22"/>
  <c r="H11" i="22" s="1"/>
  <c r="C43" i="21"/>
  <c r="D59" i="21" s="1"/>
  <c r="H59" i="21" s="1"/>
  <c r="H5" i="22" l="1"/>
  <c r="H45" i="21"/>
  <c r="D16" i="22"/>
  <c r="H16" i="22" s="1"/>
  <c r="D60" i="21"/>
  <c r="H60" i="21" s="1"/>
  <c r="C61" i="21"/>
  <c r="C22" i="22"/>
  <c r="D21" i="22"/>
  <c r="H21" i="22" s="1"/>
  <c r="D9" i="22"/>
  <c r="H9" i="22" s="1"/>
  <c r="D15" i="22"/>
  <c r="H15" i="22" s="1"/>
  <c r="D10" i="22"/>
  <c r="H10" i="22" s="1"/>
  <c r="D6" i="22"/>
  <c r="H6" i="22" s="1"/>
  <c r="D7" i="22"/>
  <c r="H7" i="22" s="1"/>
  <c r="D8" i="22"/>
  <c r="H8" i="22" s="1"/>
  <c r="D17" i="22"/>
  <c r="H17" i="22" s="1"/>
  <c r="D18" i="22"/>
  <c r="H18" i="22" s="1"/>
  <c r="D12" i="22"/>
  <c r="H12" i="22" s="1"/>
  <c r="D19" i="22"/>
  <c r="H19" i="22" s="1"/>
  <c r="D13" i="22"/>
  <c r="H13" i="22" s="1"/>
  <c r="D14" i="22"/>
  <c r="H14" i="22" s="1"/>
  <c r="D20" i="22"/>
  <c r="H20" i="22" s="1"/>
  <c r="I59" i="21"/>
  <c r="G59" i="21"/>
  <c r="D57" i="21"/>
  <c r="H57" i="21" s="1"/>
  <c r="D51" i="21"/>
  <c r="H51" i="21" s="1"/>
  <c r="D52" i="21"/>
  <c r="H52" i="21" s="1"/>
  <c r="D53" i="21"/>
  <c r="H53" i="21" s="1"/>
  <c r="D50" i="21"/>
  <c r="H50" i="21" s="1"/>
  <c r="D56" i="21"/>
  <c r="H56" i="21" s="1"/>
  <c r="D54" i="21"/>
  <c r="H54" i="21" s="1"/>
  <c r="D48" i="21"/>
  <c r="H48" i="21" s="1"/>
  <c r="D46" i="21"/>
  <c r="D49" i="21"/>
  <c r="H49" i="21" s="1"/>
  <c r="D58" i="21"/>
  <c r="H58" i="21" s="1"/>
  <c r="D55" i="21"/>
  <c r="H55" i="21" s="1"/>
  <c r="D47" i="21"/>
  <c r="H47" i="21" s="1"/>
  <c r="D5" i="21"/>
  <c r="I5" i="21" l="1"/>
  <c r="F4" i="21"/>
  <c r="H46" i="21"/>
  <c r="I46" i="21"/>
  <c r="G46" i="21"/>
  <c r="I50" i="21"/>
  <c r="G50" i="21"/>
  <c r="G60" i="21"/>
  <c r="I60" i="21"/>
  <c r="G56" i="21"/>
  <c r="I56" i="21"/>
  <c r="C62" i="21"/>
  <c r="D61" i="21"/>
  <c r="H61" i="21" s="1"/>
  <c r="I54" i="21"/>
  <c r="G54" i="21"/>
  <c r="D22" i="22"/>
  <c r="H22" i="22" s="1"/>
  <c r="C23" i="22"/>
  <c r="G48" i="21"/>
  <c r="I48" i="21"/>
  <c r="G47" i="21"/>
  <c r="I47" i="21"/>
  <c r="I57" i="21"/>
  <c r="G57" i="21"/>
  <c r="G51" i="21"/>
  <c r="I51" i="21"/>
  <c r="G58" i="21"/>
  <c r="I58" i="21"/>
  <c r="G52" i="21"/>
  <c r="I52" i="21"/>
  <c r="I49" i="21"/>
  <c r="G49" i="21"/>
  <c r="G55" i="21"/>
  <c r="I55" i="21"/>
  <c r="I53" i="21"/>
  <c r="G53" i="21"/>
  <c r="I45" i="21"/>
  <c r="G45" i="21"/>
  <c r="C63" i="21" l="1"/>
  <c r="D62" i="21"/>
  <c r="H62" i="21" s="1"/>
  <c r="G61" i="21"/>
  <c r="I61" i="21"/>
  <c r="C24" i="22"/>
  <c r="D23" i="22"/>
  <c r="H23" i="22" s="1"/>
  <c r="D63" i="21" l="1"/>
  <c r="H63" i="21" s="1"/>
  <c r="C64" i="21"/>
  <c r="I62" i="21"/>
  <c r="G62" i="21"/>
  <c r="C25" i="22"/>
  <c r="D24" i="22"/>
  <c r="H24" i="22" l="1"/>
  <c r="I63" i="21"/>
  <c r="G63" i="21"/>
  <c r="C65" i="21"/>
  <c r="D64" i="21"/>
  <c r="H64" i="21" s="1"/>
  <c r="C26" i="22"/>
  <c r="D25" i="22"/>
  <c r="H25" i="22" s="1"/>
  <c r="D65" i="21" l="1"/>
  <c r="H65" i="21" s="1"/>
  <c r="C66" i="21"/>
  <c r="G64" i="21"/>
  <c r="I64" i="21"/>
  <c r="D26" i="22"/>
  <c r="H26" i="22" s="1"/>
  <c r="C27" i="22"/>
  <c r="C67" i="21" l="1"/>
  <c r="D66" i="21"/>
  <c r="H66" i="21" s="1"/>
  <c r="G65" i="21"/>
  <c r="I65" i="21"/>
  <c r="C28" i="22"/>
  <c r="D27" i="22"/>
  <c r="H27" i="22" l="1"/>
  <c r="C68" i="21"/>
  <c r="D67" i="21"/>
  <c r="H67" i="21" s="1"/>
  <c r="G66" i="21"/>
  <c r="I66" i="21"/>
  <c r="D28" i="22"/>
  <c r="H28" i="22" s="1"/>
  <c r="C29" i="22"/>
  <c r="C69" i="21" l="1"/>
  <c r="D68" i="21"/>
  <c r="H68" i="21" s="1"/>
  <c r="G67" i="21"/>
  <c r="I67" i="21"/>
  <c r="D29" i="22"/>
  <c r="H29" i="22" s="1"/>
  <c r="C30" i="22"/>
  <c r="I68" i="21" l="1"/>
  <c r="G68" i="21"/>
  <c r="C70" i="21"/>
  <c r="D69" i="21"/>
  <c r="H69" i="21" s="1"/>
  <c r="C31" i="22"/>
  <c r="D30" i="22"/>
  <c r="H30" i="22" s="1"/>
  <c r="C71" i="21" l="1"/>
  <c r="D70" i="21"/>
  <c r="H70" i="21" s="1"/>
  <c r="G69" i="21"/>
  <c r="I69" i="21"/>
  <c r="D31" i="22"/>
  <c r="H31" i="22" s="1"/>
  <c r="C32" i="22"/>
  <c r="I70" i="21" l="1"/>
  <c r="G70" i="21"/>
  <c r="C72" i="21"/>
  <c r="D71" i="21"/>
  <c r="H71" i="21" s="1"/>
  <c r="D32" i="22"/>
  <c r="H32" i="22" s="1"/>
  <c r="C33" i="22"/>
  <c r="C73" i="21" l="1"/>
  <c r="D72" i="21"/>
  <c r="H72" i="21" s="1"/>
  <c r="G71" i="21"/>
  <c r="I71" i="21"/>
  <c r="D33" i="22"/>
  <c r="H33" i="22" s="1"/>
  <c r="C34" i="22"/>
  <c r="C74" i="21" l="1"/>
  <c r="D73" i="21"/>
  <c r="H73" i="21" s="1"/>
  <c r="C35" i="22"/>
  <c r="D34" i="22"/>
  <c r="H34" i="22" s="1"/>
  <c r="G72" i="21"/>
  <c r="I72" i="21"/>
  <c r="G73" i="21" l="1"/>
  <c r="I73" i="21"/>
  <c r="C75" i="21"/>
  <c r="D74" i="21"/>
  <c r="H74" i="21" s="1"/>
  <c r="C36" i="22"/>
  <c r="D35" i="22"/>
  <c r="H35" i="22" s="1"/>
  <c r="C76" i="21" l="1"/>
  <c r="D75" i="21"/>
  <c r="H75" i="21" s="1"/>
  <c r="I74" i="21"/>
  <c r="G74" i="21"/>
  <c r="D36" i="22"/>
  <c r="H36" i="22" s="1"/>
  <c r="C37" i="22"/>
  <c r="G75" i="21" l="1"/>
  <c r="I75" i="21"/>
  <c r="C77" i="21"/>
  <c r="D76" i="21"/>
  <c r="H76" i="21" s="1"/>
  <c r="D37" i="22"/>
  <c r="H37" i="22" s="1"/>
  <c r="C38" i="22"/>
  <c r="I76" i="21" l="1"/>
  <c r="G76" i="21"/>
  <c r="D77" i="21"/>
  <c r="H77" i="21" s="1"/>
  <c r="C78" i="21"/>
  <c r="C39" i="22"/>
  <c r="D38" i="22"/>
  <c r="H38" i="22" s="1"/>
  <c r="I77" i="21" l="1"/>
  <c r="G77" i="21"/>
  <c r="C79" i="21"/>
  <c r="D78" i="21"/>
  <c r="H78" i="21" s="1"/>
  <c r="C40" i="22"/>
  <c r="D39" i="22"/>
  <c r="H39" i="22" s="1"/>
  <c r="I78" i="21" l="1"/>
  <c r="G78" i="21"/>
  <c r="C80" i="21"/>
  <c r="D79" i="21"/>
  <c r="H79" i="21" s="1"/>
  <c r="D40" i="22"/>
  <c r="H40" i="22" s="1"/>
  <c r="C41" i="22"/>
  <c r="C81" i="21" l="1"/>
  <c r="D80" i="21"/>
  <c r="H80" i="21" s="1"/>
  <c r="I79" i="21"/>
  <c r="G79" i="21"/>
  <c r="C42" i="22"/>
  <c r="D41" i="22"/>
  <c r="H41" i="22" s="1"/>
  <c r="G80" i="21" l="1"/>
  <c r="I80" i="21"/>
  <c r="C82" i="21"/>
  <c r="D81" i="21"/>
  <c r="H81" i="21" s="1"/>
  <c r="C43" i="22"/>
  <c r="D42" i="22"/>
  <c r="H42" i="22" s="1"/>
  <c r="C83" i="21" l="1"/>
  <c r="D82" i="21"/>
  <c r="H82" i="21" s="1"/>
  <c r="I81" i="21"/>
  <c r="G81" i="21"/>
  <c r="C44" i="22"/>
  <c r="D43" i="22"/>
  <c r="H43" i="22" s="1"/>
  <c r="I82" i="21" l="1"/>
  <c r="G82" i="21"/>
  <c r="D83" i="21"/>
  <c r="H83" i="21" s="1"/>
  <c r="C84" i="21"/>
  <c r="D44" i="22"/>
  <c r="H44" i="22" s="1"/>
  <c r="C45" i="22"/>
  <c r="I83" i="21" l="1"/>
  <c r="G83" i="21"/>
  <c r="C85" i="21"/>
  <c r="D84" i="21"/>
  <c r="H84" i="21" s="1"/>
  <c r="C46" i="22"/>
  <c r="D45" i="22"/>
  <c r="H45" i="22" s="1"/>
  <c r="C86" i="21" l="1"/>
  <c r="D85" i="21"/>
  <c r="H85" i="21" s="1"/>
  <c r="G84" i="21"/>
  <c r="I84" i="21"/>
  <c r="D46" i="22"/>
  <c r="H46" i="22" s="1"/>
  <c r="C47" i="22"/>
  <c r="C87" i="21" l="1"/>
  <c r="D86" i="21"/>
  <c r="H86" i="21" s="1"/>
  <c r="G85" i="21"/>
  <c r="I85" i="21"/>
  <c r="C48" i="22"/>
  <c r="D47" i="22"/>
  <c r="H47" i="22" s="1"/>
  <c r="C88" i="21" l="1"/>
  <c r="D87" i="21"/>
  <c r="H87" i="21" s="1"/>
  <c r="I86" i="21"/>
  <c r="G86" i="21"/>
  <c r="D48" i="22"/>
  <c r="H48" i="22" s="1"/>
  <c r="C49" i="22"/>
  <c r="C89" i="21" l="1"/>
  <c r="D88" i="21"/>
  <c r="H88" i="21" s="1"/>
  <c r="I87" i="21"/>
  <c r="G87" i="21"/>
  <c r="D49" i="22"/>
  <c r="H49" i="22" s="1"/>
  <c r="C50" i="22"/>
  <c r="G88" i="21" l="1"/>
  <c r="I88" i="21"/>
  <c r="C90" i="21"/>
  <c r="D89" i="21"/>
  <c r="H89" i="21" s="1"/>
  <c r="C51" i="22"/>
  <c r="D50" i="22"/>
  <c r="H50" i="22" s="1"/>
  <c r="C91" i="21" l="1"/>
  <c r="D90" i="21"/>
  <c r="H90" i="21" s="1"/>
  <c r="I89" i="21"/>
  <c r="G89" i="21"/>
  <c r="C52" i="22"/>
  <c r="D51" i="22"/>
  <c r="H51" i="22" s="1"/>
  <c r="C92" i="21" l="1"/>
  <c r="D91" i="21"/>
  <c r="H91" i="21" s="1"/>
  <c r="G90" i="21"/>
  <c r="I90" i="21"/>
  <c r="C53" i="22"/>
  <c r="D52" i="22"/>
  <c r="H52" i="22" s="1"/>
  <c r="G91" i="21" l="1"/>
  <c r="I91" i="21"/>
  <c r="C93" i="21"/>
  <c r="D92" i="21"/>
  <c r="H92" i="21" s="1"/>
  <c r="C54" i="22"/>
  <c r="D53" i="22"/>
  <c r="H53" i="22" s="1"/>
  <c r="G92" i="21" l="1"/>
  <c r="I92" i="21"/>
  <c r="C94" i="21"/>
  <c r="D93" i="21"/>
  <c r="H93" i="21" s="1"/>
  <c r="D54" i="22"/>
  <c r="H54" i="22" s="1"/>
  <c r="C55" i="22"/>
  <c r="C95" i="21" l="1"/>
  <c r="D94" i="21"/>
  <c r="H94" i="21" s="1"/>
  <c r="G93" i="21"/>
  <c r="I93" i="21"/>
  <c r="C56" i="22"/>
  <c r="D55" i="22"/>
  <c r="H55" i="22" s="1"/>
  <c r="I94" i="21" l="1"/>
  <c r="G94" i="21"/>
  <c r="C96" i="21"/>
  <c r="D95" i="21"/>
  <c r="H95" i="21" s="1"/>
  <c r="D56" i="22"/>
  <c r="H56" i="22" s="1"/>
  <c r="C57" i="22"/>
  <c r="I95" i="21" l="1"/>
  <c r="G95" i="21"/>
  <c r="C97" i="21"/>
  <c r="D96" i="21"/>
  <c r="H96" i="21" s="1"/>
  <c r="D57" i="22"/>
  <c r="H57" i="22" s="1"/>
  <c r="C58" i="22"/>
  <c r="C98" i="21" l="1"/>
  <c r="D97" i="21"/>
  <c r="H97" i="21" s="1"/>
  <c r="G96" i="21"/>
  <c r="I96" i="21"/>
  <c r="C59" i="22"/>
  <c r="D58" i="22"/>
  <c r="H58" i="22" s="1"/>
  <c r="G97" i="21" l="1"/>
  <c r="I97" i="21"/>
  <c r="C99" i="21"/>
  <c r="D98" i="21"/>
  <c r="H98" i="21" s="1"/>
  <c r="C60" i="22"/>
  <c r="D59" i="22"/>
  <c r="H59" i="22" s="1"/>
  <c r="G98" i="21" l="1"/>
  <c r="I98" i="21"/>
  <c r="C61" i="22"/>
  <c r="D60" i="22"/>
  <c r="H60" i="22" s="1"/>
  <c r="C100" i="21"/>
  <c r="D99" i="21"/>
  <c r="H99" i="21" s="1"/>
  <c r="C101" i="21" l="1"/>
  <c r="D100" i="21"/>
  <c r="H100" i="21" s="1"/>
  <c r="D61" i="22"/>
  <c r="H61" i="22" s="1"/>
  <c r="C62" i="22"/>
  <c r="I99" i="21"/>
  <c r="G99" i="21"/>
  <c r="I100" i="21" l="1"/>
  <c r="G100" i="21"/>
  <c r="C102" i="21"/>
  <c r="D101" i="21"/>
  <c r="H101" i="21" s="1"/>
  <c r="D62" i="22"/>
  <c r="H62" i="22" s="1"/>
  <c r="C63" i="22"/>
  <c r="D102" i="21" l="1"/>
  <c r="H102" i="21" s="1"/>
  <c r="C103" i="21"/>
  <c r="G101" i="21"/>
  <c r="I101" i="21"/>
  <c r="C64" i="22"/>
  <c r="D63" i="22"/>
  <c r="H63" i="22" s="1"/>
  <c r="I102" i="21" l="1"/>
  <c r="G102" i="21"/>
  <c r="D103" i="21"/>
  <c r="H103" i="21" s="1"/>
  <c r="C104" i="21"/>
  <c r="C65" i="22"/>
  <c r="D64" i="22"/>
  <c r="H64" i="22" s="1"/>
  <c r="I103" i="21" l="1"/>
  <c r="G103" i="21"/>
  <c r="D104" i="21"/>
  <c r="H104" i="21" s="1"/>
  <c r="C105" i="21"/>
  <c r="C66" i="22"/>
  <c r="D65" i="22"/>
  <c r="H65" i="22" s="1"/>
  <c r="I104" i="21" l="1"/>
  <c r="G104" i="21"/>
  <c r="D105" i="21"/>
  <c r="H105" i="21" s="1"/>
  <c r="C106" i="21"/>
  <c r="D66" i="22"/>
  <c r="H66" i="22" s="1"/>
  <c r="C67" i="22"/>
  <c r="G105" i="21" l="1"/>
  <c r="I105" i="21"/>
  <c r="D106" i="21"/>
  <c r="H106" i="21" s="1"/>
  <c r="C107" i="21"/>
  <c r="C68" i="22"/>
  <c r="D67" i="22"/>
  <c r="H67" i="22" s="1"/>
  <c r="G106" i="21" l="1"/>
  <c r="I106" i="21"/>
  <c r="C108" i="21"/>
  <c r="D107" i="21"/>
  <c r="H107" i="21" s="1"/>
  <c r="C69" i="22"/>
  <c r="D68" i="22"/>
  <c r="H68" i="22" s="1"/>
  <c r="C109" i="21" l="1"/>
  <c r="D108" i="21"/>
  <c r="H108" i="21" s="1"/>
  <c r="G107" i="21"/>
  <c r="I107" i="21"/>
  <c r="D69" i="22"/>
  <c r="H69" i="22" s="1"/>
  <c r="C70" i="22"/>
  <c r="G108" i="21" l="1"/>
  <c r="I108" i="21"/>
  <c r="C110" i="21"/>
  <c r="D109" i="21"/>
  <c r="H109" i="21" s="1"/>
  <c r="D70" i="22"/>
  <c r="H70" i="22" s="1"/>
  <c r="C71" i="22"/>
  <c r="D110" i="21" l="1"/>
  <c r="H110" i="21" s="1"/>
  <c r="C111" i="21"/>
  <c r="G109" i="21"/>
  <c r="I109" i="21"/>
  <c r="C72" i="22"/>
  <c r="D71" i="22"/>
  <c r="H71" i="22" s="1"/>
  <c r="I110" i="21" l="1"/>
  <c r="G110" i="21"/>
  <c r="D111" i="21"/>
  <c r="H111" i="21" s="1"/>
  <c r="C112" i="21"/>
  <c r="C73" i="22"/>
  <c r="D72" i="22"/>
  <c r="H72" i="22" s="1"/>
  <c r="I111" i="21" l="1"/>
  <c r="G111" i="21"/>
  <c r="C113" i="21"/>
  <c r="D112" i="21"/>
  <c r="H112" i="21" s="1"/>
  <c r="C74" i="22"/>
  <c r="D73" i="22"/>
  <c r="H73" i="22" s="1"/>
  <c r="C114" i="21" l="1"/>
  <c r="D113" i="21"/>
  <c r="H113" i="21" s="1"/>
  <c r="I112" i="21"/>
  <c r="G112" i="21"/>
  <c r="C75" i="22"/>
  <c r="D74" i="22"/>
  <c r="H74" i="22" s="1"/>
  <c r="C115" i="21" l="1"/>
  <c r="D114" i="21"/>
  <c r="H114" i="21" s="1"/>
  <c r="G113" i="21"/>
  <c r="I113" i="21"/>
  <c r="D75" i="22"/>
  <c r="H75" i="22" s="1"/>
  <c r="C76" i="22"/>
  <c r="D115" i="21" l="1"/>
  <c r="H115" i="21" s="1"/>
  <c r="C116" i="21"/>
  <c r="I114" i="21"/>
  <c r="G114" i="21"/>
  <c r="C77" i="22"/>
  <c r="D76" i="22"/>
  <c r="H76" i="22" s="1"/>
  <c r="I115" i="21" l="1"/>
  <c r="G115" i="21"/>
  <c r="C117" i="21"/>
  <c r="D116" i="21"/>
  <c r="H116" i="21" s="1"/>
  <c r="C78" i="22"/>
  <c r="D77" i="22"/>
  <c r="H77" i="22" s="1"/>
  <c r="C118" i="21" l="1"/>
  <c r="D117" i="21"/>
  <c r="H117" i="21" s="1"/>
  <c r="D78" i="22"/>
  <c r="H78" i="22" s="1"/>
  <c r="C79" i="22"/>
  <c r="I116" i="21"/>
  <c r="G116" i="21"/>
  <c r="C119" i="21" l="1"/>
  <c r="D118" i="21"/>
  <c r="H118" i="21" s="1"/>
  <c r="G117" i="21"/>
  <c r="I117" i="21"/>
  <c r="D79" i="22"/>
  <c r="H79" i="22" s="1"/>
  <c r="C80" i="22"/>
  <c r="G118" i="21" l="1"/>
  <c r="I118" i="21"/>
  <c r="D119" i="21"/>
  <c r="H119" i="21" s="1"/>
  <c r="C120" i="21"/>
  <c r="D80" i="22"/>
  <c r="H80" i="22" s="1"/>
  <c r="C81" i="22"/>
  <c r="I119" i="21" l="1"/>
  <c r="G119" i="21"/>
  <c r="C121" i="21"/>
  <c r="D120" i="21"/>
  <c r="H120" i="21" s="1"/>
  <c r="C82" i="22"/>
  <c r="D81" i="22"/>
  <c r="H81" i="22" s="1"/>
  <c r="C122" i="21" l="1"/>
  <c r="D121" i="21"/>
  <c r="H121" i="21" s="1"/>
  <c r="I120" i="21"/>
  <c r="G120" i="21"/>
  <c r="C83" i="22"/>
  <c r="D82" i="22"/>
  <c r="H82" i="22" s="1"/>
  <c r="C123" i="21" l="1"/>
  <c r="D122" i="21"/>
  <c r="H122" i="21" s="1"/>
  <c r="G121" i="21"/>
  <c r="I121" i="21"/>
  <c r="D83" i="22"/>
  <c r="H83" i="22" s="1"/>
  <c r="C84" i="22"/>
  <c r="C124" i="21" l="1"/>
  <c r="D123" i="21"/>
  <c r="H123" i="21" s="1"/>
  <c r="I122" i="21"/>
  <c r="G122" i="21"/>
  <c r="C85" i="22"/>
  <c r="D84" i="22"/>
  <c r="H84" i="22" s="1"/>
  <c r="C125" i="21" l="1"/>
  <c r="D124" i="21"/>
  <c r="H124" i="21" s="1"/>
  <c r="G123" i="21"/>
  <c r="I123" i="21"/>
  <c r="C86" i="22"/>
  <c r="D85" i="22"/>
  <c r="H85" i="22" s="1"/>
  <c r="C126" i="21" l="1"/>
  <c r="D125" i="21"/>
  <c r="H125" i="21" s="1"/>
  <c r="I124" i="21"/>
  <c r="G124" i="21"/>
  <c r="C87" i="22"/>
  <c r="D86" i="22"/>
  <c r="H86" i="22" s="1"/>
  <c r="C127" i="21" l="1"/>
  <c r="D126" i="21"/>
  <c r="H126" i="21" s="1"/>
  <c r="C88" i="22"/>
  <c r="D87" i="22"/>
  <c r="H87" i="22" s="1"/>
  <c r="G125" i="21"/>
  <c r="I125" i="21"/>
  <c r="I126" i="21" l="1"/>
  <c r="G126" i="21"/>
  <c r="D127" i="21"/>
  <c r="H127" i="21" s="1"/>
  <c r="C128" i="21"/>
  <c r="D88" i="22"/>
  <c r="H88" i="22" s="1"/>
  <c r="C89" i="22"/>
  <c r="I127" i="21" l="1"/>
  <c r="G127" i="21"/>
  <c r="D128" i="21"/>
  <c r="H128" i="21" s="1"/>
  <c r="C129" i="21"/>
  <c r="C90" i="22"/>
  <c r="D89" i="22"/>
  <c r="H89" i="22" s="1"/>
  <c r="I128" i="21" l="1"/>
  <c r="G128" i="21"/>
  <c r="C130" i="21"/>
  <c r="D129" i="21"/>
  <c r="H129" i="21" s="1"/>
  <c r="D90" i="22"/>
  <c r="H90" i="22" s="1"/>
  <c r="C91" i="22"/>
  <c r="D130" i="21" l="1"/>
  <c r="H130" i="21" s="1"/>
  <c r="C131" i="21"/>
  <c r="G129" i="21"/>
  <c r="I129" i="21"/>
  <c r="C92" i="22"/>
  <c r="D91" i="22"/>
  <c r="H91" i="22" s="1"/>
  <c r="G130" i="21" l="1"/>
  <c r="I130" i="21"/>
  <c r="C132" i="21"/>
  <c r="D131" i="21"/>
  <c r="H131" i="21" s="1"/>
  <c r="C93" i="22"/>
  <c r="D92" i="22"/>
  <c r="H92" i="22" s="1"/>
  <c r="I131" i="21" l="1"/>
  <c r="G131" i="21"/>
  <c r="D93" i="22"/>
  <c r="H93" i="22" s="1"/>
  <c r="C94" i="22"/>
  <c r="C133" i="21"/>
  <c r="D132" i="21"/>
  <c r="H132" i="21" s="1"/>
  <c r="D94" i="22" l="1"/>
  <c r="H94" i="22" s="1"/>
  <c r="C95" i="22"/>
  <c r="C134" i="21"/>
  <c r="D133" i="21"/>
  <c r="H133" i="21" s="1"/>
  <c r="G132" i="21"/>
  <c r="I132" i="21"/>
  <c r="C96" i="22" l="1"/>
  <c r="D95" i="22"/>
  <c r="H95" i="22" s="1"/>
  <c r="G133" i="21"/>
  <c r="I133" i="21"/>
  <c r="D134" i="21"/>
  <c r="H134" i="21" s="1"/>
  <c r="C135" i="21"/>
  <c r="C97" i="22" l="1"/>
  <c r="D96" i="22"/>
  <c r="H96" i="22" s="1"/>
  <c r="G134" i="21"/>
  <c r="I134" i="21"/>
  <c r="C136" i="21"/>
  <c r="D135" i="21"/>
  <c r="H135" i="21" s="1"/>
  <c r="D97" i="22" l="1"/>
  <c r="H97" i="22" s="1"/>
  <c r="C98" i="22"/>
  <c r="C137" i="21"/>
  <c r="D136" i="21"/>
  <c r="H136" i="21" s="1"/>
  <c r="I135" i="21"/>
  <c r="G135" i="21"/>
  <c r="I136" i="21" l="1"/>
  <c r="G136" i="21"/>
  <c r="D98" i="22"/>
  <c r="H98" i="22" s="1"/>
  <c r="C99" i="22"/>
  <c r="D137" i="21"/>
  <c r="H137" i="21" s="1"/>
  <c r="C138" i="21"/>
  <c r="C100" i="22" l="1"/>
  <c r="D99" i="22"/>
  <c r="H99" i="22" s="1"/>
  <c r="G137" i="21"/>
  <c r="I137" i="21"/>
  <c r="C139" i="21"/>
  <c r="D138" i="21"/>
  <c r="H138" i="21" s="1"/>
  <c r="D139" i="21" l="1"/>
  <c r="H139" i="21" s="1"/>
  <c r="C140" i="21"/>
  <c r="C101" i="22"/>
  <c r="D100" i="22"/>
  <c r="H100" i="22" s="1"/>
  <c r="I138" i="21"/>
  <c r="G138" i="21"/>
  <c r="I139" i="21" l="1"/>
  <c r="G139" i="21"/>
  <c r="D140" i="21"/>
  <c r="H140" i="21" s="1"/>
  <c r="C141" i="21"/>
  <c r="C102" i="22"/>
  <c r="D101" i="22"/>
  <c r="H101" i="22" s="1"/>
  <c r="G140" i="21" l="1"/>
  <c r="I140" i="21"/>
  <c r="C142" i="21"/>
  <c r="D141" i="21"/>
  <c r="H141" i="21" s="1"/>
  <c r="D102" i="22"/>
  <c r="H102" i="22" s="1"/>
  <c r="C103" i="22"/>
  <c r="C143" i="21" l="1"/>
  <c r="D142" i="21"/>
  <c r="H142" i="21" s="1"/>
  <c r="G141" i="21"/>
  <c r="I141" i="21"/>
  <c r="D103" i="22"/>
  <c r="H103" i="22" s="1"/>
  <c r="C104" i="22"/>
  <c r="D104" i="22" s="1"/>
  <c r="H104" i="22" l="1"/>
  <c r="C3" i="22"/>
  <c r="I142" i="21"/>
  <c r="G142" i="21"/>
  <c r="D143" i="21"/>
  <c r="H143" i="21" s="1"/>
  <c r="C144" i="21"/>
  <c r="D144" i="21" s="1"/>
  <c r="C3" i="21" l="1"/>
  <c r="H144" i="21"/>
  <c r="I143" i="21"/>
  <c r="G143" i="21"/>
  <c r="I144" i="21"/>
  <c r="G144" i="21"/>
</calcChain>
</file>

<file path=xl/sharedStrings.xml><?xml version="1.0" encoding="utf-8"?>
<sst xmlns="http://schemas.openxmlformats.org/spreadsheetml/2006/main" count="447" uniqueCount="313">
  <si>
    <t>Základní informace</t>
  </si>
  <si>
    <t>Dítě</t>
  </si>
  <si>
    <t>JMÉNO DÍTĚTE</t>
  </si>
  <si>
    <t>RIZIKOVOST (škála 1-S)</t>
  </si>
  <si>
    <t>ANO</t>
  </si>
  <si>
    <t>NE / NEMÁ SMYSL HODNOTIT</t>
  </si>
  <si>
    <t>ZATÍM NEVÍM, MUSÍM ZJISTIT</t>
  </si>
  <si>
    <t>POVINNÉ ZDŮVODNĚNÍ, POKUD ZAŠKRTNU RIZIKO ANO</t>
  </si>
  <si>
    <t>ZMĚNY V PÉČI O DÍTĚ V MINULOSTI</t>
  </si>
  <si>
    <t>TYP PÉČE, KDE JE DÍTĚ UMÍSTĚNO</t>
  </si>
  <si>
    <t>Ústavní péče / ZDVOP</t>
  </si>
  <si>
    <t>Dítěti se v době před odebráním od rodiče střídaly pečující osoby (teta, babička, dospělý sourozenec, sousedka atd.)</t>
  </si>
  <si>
    <t>HISTORIE PÉČE</t>
  </si>
  <si>
    <t>Pěstounská péče na přechodnou dobu</t>
  </si>
  <si>
    <t>Dlouhodobá pěstounská péče</t>
  </si>
  <si>
    <t>Dlouhodobá příbuzenská pěstounská péče</t>
  </si>
  <si>
    <t>Opuštění nebo odebrání v prvních pěti letech</t>
  </si>
  <si>
    <t>Adopce</t>
  </si>
  <si>
    <t>Dítěti se v době po odebrání od rodičů ještě min. 1x změnily pečující osoby (personál zařízení, přechodní pěstouni)</t>
  </si>
  <si>
    <t>Opuštění nebo odebrání v 6 a více letech</t>
  </si>
  <si>
    <t>RODIČOVSKÁ ODPOVĚDNOST</t>
  </si>
  <si>
    <t>Plná</t>
  </si>
  <si>
    <t>Selhání péče po návratu dítěte zpět k rodiči</t>
  </si>
  <si>
    <t>Pozastavená</t>
  </si>
  <si>
    <t>Vyhýbá se nebo se snaží vyhnout fyzickému kontaktu s rodičem, schovává se (ve smyslu aktivního vyhýbání se)</t>
  </si>
  <si>
    <t>VZTAH K DÍTĚTI V POSLEDNÍM ROCE</t>
  </si>
  <si>
    <t>Je nejisté, v rozpacích, vyhýbá se očnímu kontaktu (ve smyslu pasivního vyhýbání se)</t>
  </si>
  <si>
    <t>Nevítá se uvolněně s rodičem</t>
  </si>
  <si>
    <t>Omezená</t>
  </si>
  <si>
    <t>Zbavená</t>
  </si>
  <si>
    <t>AKTUÁLNÍ STAV KONTAKTU *</t>
  </si>
  <si>
    <t>Preferuje vlastní potřeby před potřebami dítěte</t>
  </si>
  <si>
    <t>Kontakt neprobíhá</t>
  </si>
  <si>
    <t>S</t>
  </si>
  <si>
    <t>KONTAKT DOSUD (OSOBNÍ, TELEFONICKÝ, PÍSEMNÝ)</t>
  </si>
  <si>
    <t>Kontakt v minulosti probíhal, ale ustal pro překážky na straně rodiče (např. pro nezájem, výkon trestu odnětí svobody aj.)</t>
  </si>
  <si>
    <t>Kontakt v posledním roce častější než 1x za 3 měsíce u dětí mladších 12 let žijících v dlouhodobé PP či adopci</t>
  </si>
  <si>
    <t>Verbálně projevuje o dítě zájem, ale není aktivní v činech (slibuje, že přijede, napíše, zavolá, vezme si dítě zpět, atd.)</t>
  </si>
  <si>
    <t>Dítě je cca 3 měsíce umístěno v náhradní rodině (po odebrání od rodičů nebo po odchodu z DD, kde kontakt s rodičem probíhal) a s rodiči dosud neproběhl žádný kontakt</t>
  </si>
  <si>
    <t>Dítě je těsně po umístění do náhradní rodiny, s rodiči nebylo v kontaktu více než posledního cca 1/2 roku a rodič nyní požaduje kontakt</t>
  </si>
  <si>
    <t>Jeví se být vypočítavý (dopisy jen z vězení, snaha o kontakt před zletilostí dítěte, apod.) – tj. účelový zájem o dítě</t>
  </si>
  <si>
    <t>Rodič podal žádost o svěření dítěte do péče</t>
  </si>
  <si>
    <t>Jeví se být nebezpečný, týrající</t>
  </si>
  <si>
    <t>Rodič nepodal žádost o svěření dítěte do péče</t>
  </si>
  <si>
    <t>Kontakt nechce, odmítá</t>
  </si>
  <si>
    <t>Nemá zájem o kontakt s dítětem</t>
  </si>
  <si>
    <t>Obává se kontaktu, je rozrušené, nejisté</t>
  </si>
  <si>
    <t>Chce být s biologickým rodičem neustále, chce s ním bydlet, myslí na něj velmi často (dítě v dlouhodobé PP nebo v adopci)</t>
  </si>
  <si>
    <t>*je možné zaškrtnout více variant</t>
  </si>
  <si>
    <t>Opakovaně nedodržuje domluvené</t>
  </si>
  <si>
    <t>Nespolupracuje dostatečně se sociálním pracovníkem, který řídí asistovaný kontakt</t>
  </si>
  <si>
    <t>Nemá žádné nebo nemá dostatečné informace o rodičích</t>
  </si>
  <si>
    <t>Kontaktuje dítě nepředvídatelně - bez předchozí domluvy</t>
  </si>
  <si>
    <t>Nemá pravdivé informace o rodičích</t>
  </si>
  <si>
    <t xml:space="preserve">BEZPEČÍ DÍTĚTE PŘI KONTAKTU (OSOBNÍ, TELEFONICKÝ, PÍSEMNÝ) </t>
  </si>
  <si>
    <t>Pamatuje si rodiče a vzpomínky na něj jsou negativně emočně zabarvené nebo nechce vzpomínat</t>
  </si>
  <si>
    <t>Ví, jak to v jeho minulosti s rodiči bylo a přesto nechápe, proč s nimi nevyrůstá</t>
  </si>
  <si>
    <t>Nechápe, proč nevyrůstá s rodiči a zároveň má o své minulosti mylné informace</t>
  </si>
  <si>
    <t>Z odebrání/opuštění dítěte obviňuje okolí a říká to před dítětem</t>
  </si>
  <si>
    <t>V komunikaci s dítětem je spíše pasivní, nevěnuje dítěti pozitivní pozornost</t>
  </si>
  <si>
    <t>Na setkání/v telefonu/v písemném kontaktu je nejistý (neví, jak s dítětem mluvit, co mu psát)</t>
  </si>
  <si>
    <t>Má tendenci zlehčovat situaci a problémy, které v rodině jsou</t>
  </si>
  <si>
    <t>Pečující osoba</t>
  </si>
  <si>
    <t>PODPORA IDENTITY DÍTĚTE</t>
  </si>
  <si>
    <t>Mluví o rodičích negativně</t>
  </si>
  <si>
    <t>Návrat dítěte do péče rodiče</t>
  </si>
  <si>
    <t>Udržení kontaktu s rodičem</t>
  </si>
  <si>
    <t>Řeší konflikty s rodičem v přítomnosti dítěte</t>
  </si>
  <si>
    <t>Navázání kontaktu s rodičem</t>
  </si>
  <si>
    <t>Nedodržuje domluvené</t>
  </si>
  <si>
    <t>Nepracuje správně s životním příběhem dítěte, nedává mu přiměřené informace</t>
  </si>
  <si>
    <t>Nepřijímá dítě bezvýhradně, i s jeho životní historií</t>
  </si>
  <si>
    <t>ZVLÁDNUTÍ PROJEVŮ DÍTĚTE SPOJENÝCH S KONTAKTEM</t>
  </si>
  <si>
    <t>Nepodporuje dítě ve zvládnutí negativních emocí a stresu</t>
  </si>
  <si>
    <t>Nepřipravuje dítě na kontakt</t>
  </si>
  <si>
    <t>Nedává najevo, že s ním dítě může sdílet zážitky z kontaktu</t>
  </si>
  <si>
    <t>ODPOVĚĎ</t>
  </si>
  <si>
    <t>Biologický rodič</t>
  </si>
  <si>
    <r>
      <t xml:space="preserve">Neumí vyjádřit, jestli chce/nechce vidět rodiče </t>
    </r>
    <r>
      <rPr>
        <i/>
        <sz val="11"/>
        <color rgb="FF000000"/>
        <rFont val="Arial"/>
        <family val="2"/>
        <charset val="238"/>
      </rPr>
      <t>(u dětí od 5 let hodnotíme vždy!)</t>
    </r>
  </si>
  <si>
    <t>Kontakt dosud žádný</t>
  </si>
  <si>
    <t>Pozn.:</t>
  </si>
  <si>
    <t>Položky</t>
  </si>
  <si>
    <t>Odpověď</t>
  </si>
  <si>
    <t>Ano</t>
  </si>
  <si>
    <t>Musím zjistit</t>
  </si>
  <si>
    <t>Zde prosím tedy nic neměnit kromě případné aktualizace seznamu podle formuláře - viz tmavě šedá oblast.</t>
  </si>
  <si>
    <t>Toto je pomocný list pro výstupní formulář. S požadavkem nepoužít makra je veškeré přeskupení a vyhodnocení dat provedeno zde. Výstupní formulář bude funguvat dobře jen při aktuálním seznamu.</t>
  </si>
  <si>
    <t>Vyhodnocení rizik pro kontakt</t>
  </si>
  <si>
    <t>RIZIKOVOST</t>
  </si>
  <si>
    <t>!!!</t>
  </si>
  <si>
    <t>!!</t>
  </si>
  <si>
    <t>!</t>
  </si>
  <si>
    <t>u formulářů jsou neviditelné group boxy (pro option buttons a check boxy)</t>
  </si>
  <si>
    <t>upraveno ve VBA</t>
  </si>
  <si>
    <r>
      <t>1</t>
    </r>
    <r>
      <rPr>
        <sz val="8"/>
        <color rgb="FF0A0101"/>
        <rFont val="Arial"/>
        <family val="2"/>
        <charset val="238"/>
      </rPr>
      <t>. Hold down the</t>
    </r>
    <r>
      <rPr>
        <b/>
        <sz val="8"/>
        <color rgb="FF0A0101"/>
        <rFont val="Arial"/>
        <family val="2"/>
        <charset val="238"/>
      </rPr>
      <t> ALT + F11</t>
    </r>
    <r>
      <rPr>
        <sz val="8"/>
        <color rgb="FF0A0101"/>
        <rFont val="Arial"/>
        <family val="2"/>
        <charset val="238"/>
      </rPr>
      <t> keys to open the </t>
    </r>
    <r>
      <rPr>
        <b/>
        <sz val="8"/>
        <color rgb="FF0A0101"/>
        <rFont val="Arial"/>
        <family val="2"/>
        <charset val="238"/>
      </rPr>
      <t>Microsoft Visual Basic for Applications</t>
    </r>
    <r>
      <rPr>
        <sz val="8"/>
        <color rgb="FF0A0101"/>
        <rFont val="Arial"/>
        <family val="2"/>
        <charset val="238"/>
      </rPr>
      <t> window.</t>
    </r>
  </si>
  <si>
    <r>
      <t>3</t>
    </r>
    <r>
      <rPr>
        <sz val="8"/>
        <color rgb="FF0A0101"/>
        <rFont val="Arial"/>
        <family val="2"/>
        <charset val="238"/>
      </rPr>
      <t>. After entering the code, and then press </t>
    </r>
    <r>
      <rPr>
        <b/>
        <sz val="8"/>
        <color rgb="FF0A0101"/>
        <rFont val="Arial"/>
        <family val="2"/>
        <charset val="238"/>
      </rPr>
      <t>Enter</t>
    </r>
    <r>
      <rPr>
        <sz val="8"/>
        <color rgb="FF0A0101"/>
        <rFont val="Arial"/>
        <family val="2"/>
        <charset val="238"/>
      </rPr>
      <t> key, and now, you can see the borders of the group boxes are hidden immediately.</t>
    </r>
  </si>
  <si>
    <r>
      <t>Note</t>
    </r>
    <r>
      <rPr>
        <sz val="8"/>
        <color rgb="FF0A0101"/>
        <rFont val="Arial"/>
        <family val="2"/>
        <charset val="238"/>
      </rPr>
      <t>: To display the borders again, please apply this code: </t>
    </r>
    <r>
      <rPr>
        <b/>
        <sz val="8"/>
        <color rgb="FF0A0101"/>
        <rFont val="Arial"/>
        <family val="2"/>
        <charset val="238"/>
      </rPr>
      <t>activesheet.groupboxes.visible = true</t>
    </r>
    <r>
      <rPr>
        <sz val="8"/>
        <color rgb="FF0A0101"/>
        <rFont val="Arial"/>
        <family val="2"/>
        <charset val="238"/>
      </rPr>
      <t>, and press </t>
    </r>
    <r>
      <rPr>
        <b/>
        <sz val="8"/>
        <color rgb="FF0A0101"/>
        <rFont val="Arial"/>
        <family val="2"/>
        <charset val="238"/>
      </rPr>
      <t>Enter</t>
    </r>
    <r>
      <rPr>
        <sz val="8"/>
        <color rgb="FF0A0101"/>
        <rFont val="Arial"/>
        <family val="2"/>
        <charset val="238"/>
      </rPr>
      <t> key.</t>
    </r>
  </si>
  <si>
    <r>
      <t>2</t>
    </r>
    <r>
      <rPr>
        <sz val="8"/>
        <color rgb="FF0A0101"/>
        <rFont val="Arial"/>
        <family val="2"/>
        <charset val="238"/>
      </rPr>
      <t>. Then press </t>
    </r>
    <r>
      <rPr>
        <b/>
        <sz val="8"/>
        <color rgb="FF0A0101"/>
        <rFont val="Arial"/>
        <family val="2"/>
        <charset val="238"/>
      </rPr>
      <t>Ctrl + G</t>
    </r>
    <r>
      <rPr>
        <sz val="8"/>
        <color rgb="FF0A0101"/>
        <rFont val="Arial"/>
        <family val="2"/>
        <charset val="238"/>
      </rPr>
      <t> to open the</t>
    </r>
    <r>
      <rPr>
        <b/>
        <sz val="8"/>
        <color rgb="FF0A0101"/>
        <rFont val="Arial"/>
        <family val="2"/>
        <charset val="238"/>
      </rPr>
      <t> Immediate</t>
    </r>
    <r>
      <rPr>
        <sz val="8"/>
        <color rgb="FF0A0101"/>
        <rFont val="Arial"/>
        <family val="2"/>
        <charset val="238"/>
      </rPr>
      <t> window, in the </t>
    </r>
    <r>
      <rPr>
        <b/>
        <sz val="8"/>
        <color rgb="FF0A0101"/>
        <rFont val="Arial"/>
        <family val="2"/>
        <charset val="238"/>
      </rPr>
      <t>Immediate</t>
    </r>
    <r>
      <rPr>
        <sz val="8"/>
        <color rgb="FF0A0101"/>
        <rFont val="Arial"/>
        <family val="2"/>
        <charset val="238"/>
      </rPr>
      <t> window, type this code: </t>
    </r>
    <r>
      <rPr>
        <b/>
        <sz val="8"/>
        <color rgb="FF0A0101"/>
        <rFont val="Arial"/>
        <family val="2"/>
        <charset val="238"/>
      </rPr>
      <t>activesheet.groupboxes.visible = false</t>
    </r>
    <r>
      <rPr>
        <sz val="8"/>
        <color rgb="FF0A0101"/>
        <rFont val="Arial"/>
        <family val="2"/>
        <charset val="238"/>
      </rPr>
      <t>, see screenshot: (pole Immediate dole)</t>
    </r>
  </si>
  <si>
    <t>typ podmíněného formátování řádku</t>
  </si>
  <si>
    <t>Komentář</t>
  </si>
  <si>
    <t>AKTUÁLNÍ STAV KONTAKTU</t>
  </si>
  <si>
    <t>A</t>
  </si>
  <si>
    <t>Instrukce</t>
  </si>
  <si>
    <t>Rizika na straně biologického rodiče:</t>
  </si>
  <si>
    <t>Rizika na straně dítěte:</t>
  </si>
  <si>
    <t>Rizika na straně pečující osoby:</t>
  </si>
  <si>
    <t>NÁVRH FREKVENCE A FORMY KONTAKTU</t>
  </si>
  <si>
    <t>CO SE NYNÍ PLÁNUJE</t>
  </si>
  <si>
    <t>nevyplněno</t>
  </si>
  <si>
    <t>nevyplněno zdůvodnění</t>
  </si>
  <si>
    <t>Kontakt probíhá</t>
  </si>
  <si>
    <t>Komentář k zadání a řešení:</t>
  </si>
  <si>
    <t>Zadání - aby to fungovalo i v Excelu 2003, bez použití maker, s vyhodnocením bez jakéhokoli kliknutí (ani filtr), pohodlně tisknutelné.</t>
  </si>
  <si>
    <t>Vzhledem k tomuto omezení je setřízení dat provedeno pomocí fixního seznamu dole na tomto listě, na výstupním formuláři jsou nalinkovány všechny položky, přes podmíněné formátování nepotřebné řádky vizuálně potlačeny a tisknutelná oblast je variabilní (v name manageru upravena přes offset).</t>
  </si>
  <si>
    <t>!!! Změny:</t>
  </si>
  <si>
    <t>!!! Verze pro uživatele:</t>
  </si>
  <si>
    <t>RIZIKA PRO KONTAKT NA JEDNOTLIVÝCH STRANÁCH</t>
  </si>
  <si>
    <t>CO SE NYNÍ PLÁNUJE*</t>
  </si>
  <si>
    <t>Co ještě musím zjistit</t>
  </si>
  <si>
    <t>SPOLEHLIVOST A ZAPOJENÍ PŘI ORGANIZACI EXISTUJÍCÍHO KONTAKTU</t>
  </si>
  <si>
    <t xml:space="preserve">(OSOBNÍ, TELEFONICKÝ, PÍSEMNÝ) </t>
  </si>
  <si>
    <t>(OSOBNÍ, TELEFONICKÝ, PÍSEMNÝ)</t>
  </si>
  <si>
    <t>Nerozumí negativním emocím dítěte spojeným s kontaktem (např. smutku, vzteku aj.) a tomu, že se mohou projevovat jako problematické chování (např. uzavření se, neposlušnost, negativismus, zvýšená agresivita, věková regrese u menších dětí aj.)</t>
  </si>
  <si>
    <t>I V PŘÍPADĚ, ŽE NIKDY NEPROBĚHL</t>
  </si>
  <si>
    <t>ZÁJEM O KONTAKT (OSOBNÍ, TELEFONICKÝ, PÍSEMNÝ)</t>
  </si>
  <si>
    <t>Při kontaktu jedná nedůvěryhodně, lže nebo manipuluje</t>
  </si>
  <si>
    <t>Nezajišťuje při kontaktu adekvátní dohled nad dítětem</t>
  </si>
  <si>
    <t>Dítěti se při kontaktu osobně nevěnuje, bere ho na návštěvy, nechává ho s jinými lidmi a podobně</t>
  </si>
  <si>
    <t>Při kontaktu je apatické, působí, že je mu všechno jedno</t>
  </si>
  <si>
    <t>Při kontaktu je roztěkané, stále mění činnost, téma hovoru</t>
  </si>
  <si>
    <t>Při kontaktu je zmatené, rozrušené, úzkostné, plačtivé či vykazuje další známky stresu (jako je např. věková regrese)</t>
  </si>
  <si>
    <t>Při kontaktu je dezorientované, situaci evidentně nerozumí</t>
  </si>
  <si>
    <t>Při kontaktu vyjadřuje vůči rodiči negativní emoce verbálně či neverbálně (vztek, strach, odpor aj.)</t>
  </si>
  <si>
    <t>Smutek, sklíčenost, rozmrzelost, depresivní nálada, plačtivost, apatie, nezájem o okolí a oblíbené činnosti (po kontaktu)</t>
  </si>
  <si>
    <t>Vztek, vzdorovitost či jiné verbální či neverbální projevy agrese vůči rodičům/pečující osobě (po kontaktu)</t>
  </si>
  <si>
    <t>Nereálné představy, úniky do snů a fantazií o biologických rodičích (po kontaktu)</t>
  </si>
  <si>
    <t>Zhoršené chování či výkon ve škole (po kontaktu)</t>
  </si>
  <si>
    <t>Enuréza, enkopréza, noční děsy (po kontaktu)</t>
  </si>
  <si>
    <r>
      <rPr>
        <u/>
        <sz val="10"/>
        <rFont val="Arial"/>
        <family val="2"/>
        <charset val="238"/>
      </rPr>
      <t>změna položky</t>
    </r>
    <r>
      <rPr>
        <sz val="10"/>
        <rFont val="Arial"/>
        <family val="2"/>
        <charset val="238"/>
      </rPr>
      <t xml:space="preserve"> - upravit i na tomto listě</t>
    </r>
  </si>
  <si>
    <r>
      <rPr>
        <u/>
        <sz val="10"/>
        <rFont val="Arial"/>
        <family val="2"/>
        <charset val="238"/>
      </rPr>
      <t>změna rizikovosti</t>
    </r>
    <r>
      <rPr>
        <sz val="10"/>
        <rFont val="Arial"/>
        <family val="2"/>
        <charset val="238"/>
      </rPr>
      <t xml:space="preserve"> - upravit a přetřídit i na tomto listě</t>
    </r>
  </si>
  <si>
    <r>
      <rPr>
        <u/>
        <sz val="10"/>
        <rFont val="Arial"/>
        <family val="2"/>
        <charset val="238"/>
      </rPr>
      <t>přidání položky</t>
    </r>
    <r>
      <rPr>
        <sz val="10"/>
        <rFont val="Arial"/>
        <family val="2"/>
        <charset val="238"/>
      </rPr>
      <t xml:space="preserve"> - přidání i na tomto listě, kontrola, zda je součástí checků na vyplnění/doplnění, stejné formátování, (un)locked cell, kontrola nastavení formulářového cell link, kontrola délky výstupního formuláře, uprava maker pro user verzi</t>
    </r>
  </si>
  <si>
    <t xml:space="preserve">Při použití formuláře pracovník buď označuje nabízené možnosti, nebo i sám doplňuje text do připravených rámečků. Formulář je nastaven tak, aby bylo zajištěno jeho úplné vyplnění. V opačném případě upozorňuje, kde je třeba informaci doplnit. Pracovník postupně vyplní listy: Zákl. info, Rodič, Dítě, Pečující. (Nelze-li na některé výroky odpovědět, zobrazí se automaticky tyto výroky v listu Zjistit). V případě, kdy je v popisu rizika více příkladů a v realitě platí jen jeden z toho, nebo je to mírně jiný projev, tak pracovník zaškrtává „ano“ pro riziko.  </t>
  </si>
  <si>
    <t>Dítě se nebude vracet do své biologické rodiny, ale pracuje se, nebo je v plánu pracovat na životním příběhu dítěte</t>
  </si>
  <si>
    <t>Není důvěryhodný - říká něco jiného dítěti, pečující osobě, OSPOD</t>
  </si>
  <si>
    <t>Nebere ohled na přání dítěte při kontaktu (focení, video, fyzický kontakt, oslovování pečující osoby, téma rozhovoru)</t>
  </si>
  <si>
    <t>Nesouhlasí s rozhodnutím, že dítě je v péči jiné pečující osoby</t>
  </si>
  <si>
    <t>Mluví o pečující osobě negativně s dítětem nebo před dítětem</t>
  </si>
  <si>
    <t>Řeší konflikty s pečující osobou v přítomnosti dítěte</t>
  </si>
  <si>
    <t>Známky stresu, emočního zmatku, uvolnění či narušení vztahu k pečující osobě - přetrvává déle než 14 dní po kontaktu</t>
  </si>
  <si>
    <t>Známky stresu, emočního zmatku, uvolnění či narušení vztahu k pečující osobě - odezní do 14 dní po kontaktu</t>
  </si>
  <si>
    <t>Nesdílí s pečující osobou zážitky a pocity z kontaktu s rodiči</t>
  </si>
  <si>
    <t>Formulář pro vyhodnocení rizik kontaktu</t>
  </si>
  <si>
    <t>DATUM VYPLNĚNÍ FORMULÁŘE</t>
  </si>
  <si>
    <t>JMÉNO RODIČE/PŘÍBUZNÉHO A VZTAH K DÍTĚTI</t>
  </si>
  <si>
    <t>Péče jiné fyzické osoby</t>
  </si>
  <si>
    <t>Poručenství</t>
  </si>
  <si>
    <t xml:space="preserve">CHOVÁNÍ, PROŽÍVÁNÍ A VZTAH K BIOLOGICKÉMU RODIČI PŘI KONTAKTU </t>
  </si>
  <si>
    <t xml:space="preserve">CHOVÁNÍ A PROŽÍVÁNÍ DÍTĚTE PO KONTAKTU (OSOBNÍ, TELEFONICKÝ, PÍSEMNÝ) </t>
  </si>
  <si>
    <t>KROKY PRO ZMÍRNĚNÍ NEBO ODSTRANĚNÍ ZJIŠTĚNÝCH RIZIK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</si>
  <si>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</si>
  <si>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</si>
  <si>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</si>
  <si>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</si>
  <si>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</si>
  <si>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</si>
  <si>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</si>
  <si>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</si>
  <si>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</si>
  <si>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</si>
  <si>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</si>
  <si>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</si>
  <si>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</si>
  <si>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</si>
  <si>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</si>
  <si>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</si>
  <si>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</si>
  <si>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</si>
  <si>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</si>
  <si>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</si>
  <si>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</si>
  <si>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</si>
  <si>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</si>
  <si>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</si>
  <si>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</si>
  <si>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</si>
  <si>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</si>
  <si>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</si>
  <si>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</si>
  <si>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</si>
  <si>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</si>
  <si>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</si>
  <si>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</si>
  <si>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</si>
  <si>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</si>
  <si>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</si>
  <si>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</si>
  <si>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</si>
  <si>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</si>
  <si>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</si>
  <si>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</si>
  <si>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</si>
  <si>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</si>
  <si>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</si>
  <si>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</si>
  <si>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</si>
  <si>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</si>
  <si>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</si>
  <si>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</si>
  <si>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</si>
  <si>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</si>
  <si>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</si>
  <si>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</si>
  <si>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</si>
  <si>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</si>
  <si>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</si>
  <si>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</si>
  <si>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</si>
  <si>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</si>
  <si>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</si>
  <si>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</si>
  <si>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</si>
  <si>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</si>
  <si>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</si>
  <si>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</si>
  <si>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</si>
  <si>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</si>
  <si>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</si>
  <si>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</si>
  <si>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Číslování</t>
  </si>
  <si>
    <t>Při kontaktu je vůči dítěti či pečující osobě negativní, agresivní, vyčítá, vyhrožuje</t>
  </si>
  <si>
    <t>Jeví se být zmatený, rozporuplný, nespolehlivý, dezorientovaný</t>
  </si>
  <si>
    <t>Při kontaktu zahlcuje dítě svými problémy</t>
  </si>
  <si>
    <t>Nechová se k dítěti úměrně jeho věku, resp. vývojové úrovni</t>
  </si>
  <si>
    <t>Kontakt nepředvídatelný, matoucí, nesrozumitelný pro dítě</t>
  </si>
  <si>
    <t xml:space="preserve"> (8)</t>
  </si>
  <si>
    <t xml:space="preserve"> (9)</t>
  </si>
  <si>
    <t xml:space="preserve"> (20)</t>
  </si>
  <si>
    <t xml:space="preserve"> (21)</t>
  </si>
  <si>
    <t xml:space="preserve"> (25)</t>
  </si>
  <si>
    <t xml:space="preserve"> (3)</t>
  </si>
  <si>
    <t xml:space="preserve"> (4)</t>
  </si>
  <si>
    <t xml:space="preserve"> (12)</t>
  </si>
  <si>
    <t xml:space="preserve"> (13)</t>
  </si>
  <si>
    <t xml:space="preserve"> (15)</t>
  </si>
  <si>
    <t xml:space="preserve"> (17)</t>
  </si>
  <si>
    <t xml:space="preserve"> (6)</t>
  </si>
  <si>
    <t xml:space="preserve"> (7)</t>
  </si>
  <si>
    <t xml:space="preserve"> (10)</t>
  </si>
  <si>
    <t xml:space="preserve"> (11)</t>
  </si>
  <si>
    <t xml:space="preserve"> (14)</t>
  </si>
  <si>
    <t xml:space="preserve"> (23)</t>
  </si>
  <si>
    <t xml:space="preserve"> (2)</t>
  </si>
  <si>
    <t xml:space="preserve"> (5)</t>
  </si>
  <si>
    <t xml:space="preserve"> (18)</t>
  </si>
  <si>
    <t xml:space="preserve"> (19)</t>
  </si>
  <si>
    <t xml:space="preserve"> (22)</t>
  </si>
  <si>
    <t xml:space="preserve"> (26)</t>
  </si>
  <si>
    <t xml:space="preserve"> (27)</t>
  </si>
  <si>
    <t xml:space="preserve"> (1)</t>
  </si>
  <si>
    <t xml:space="preserve"> (16)</t>
  </si>
  <si>
    <t xml:space="preserve"> (24)</t>
  </si>
  <si>
    <t xml:space="preserve"> (36)</t>
  </si>
  <si>
    <t xml:space="preserve"> (47)</t>
  </si>
  <si>
    <t xml:space="preserve"> (52)</t>
  </si>
  <si>
    <t xml:space="preserve"> (59)</t>
  </si>
  <si>
    <t xml:space="preserve"> (28)</t>
  </si>
  <si>
    <t xml:space="preserve"> (29)</t>
  </si>
  <si>
    <t xml:space="preserve"> (37)</t>
  </si>
  <si>
    <t xml:space="preserve"> (39)</t>
  </si>
  <si>
    <t xml:space="preserve"> (44)</t>
  </si>
  <si>
    <t xml:space="preserve"> (51)</t>
  </si>
  <si>
    <t xml:space="preserve"> (56)</t>
  </si>
  <si>
    <t xml:space="preserve"> (58)</t>
  </si>
  <si>
    <t xml:space="preserve"> (60)</t>
  </si>
  <si>
    <t xml:space="preserve"> (42)</t>
  </si>
  <si>
    <t xml:space="preserve"> (43)</t>
  </si>
  <si>
    <t xml:space="preserve"> (45)</t>
  </si>
  <si>
    <t xml:space="preserve"> (30)</t>
  </si>
  <si>
    <t xml:space="preserve"> (31)</t>
  </si>
  <si>
    <t xml:space="preserve"> (40)</t>
  </si>
  <si>
    <t xml:space="preserve"> (41)</t>
  </si>
  <si>
    <t xml:space="preserve"> (48)</t>
  </si>
  <si>
    <t xml:space="preserve"> (49)</t>
  </si>
  <si>
    <t xml:space="preserve"> (50)</t>
  </si>
  <si>
    <t xml:space="preserve"> (54)</t>
  </si>
  <si>
    <t xml:space="preserve"> (55)</t>
  </si>
  <si>
    <t xml:space="preserve"> (57)</t>
  </si>
  <si>
    <t xml:space="preserve"> (32)</t>
  </si>
  <si>
    <t xml:space="preserve"> (33)</t>
  </si>
  <si>
    <t xml:space="preserve"> (34)</t>
  </si>
  <si>
    <t xml:space="preserve"> (35)</t>
  </si>
  <si>
    <t xml:space="preserve"> (38)</t>
  </si>
  <si>
    <t xml:space="preserve"> (46)</t>
  </si>
  <si>
    <t xml:space="preserve"> (53)</t>
  </si>
  <si>
    <t xml:space="preserve"> (62)</t>
  </si>
  <si>
    <t xml:space="preserve"> (67)</t>
  </si>
  <si>
    <t xml:space="preserve"> (69)</t>
  </si>
  <si>
    <t xml:space="preserve"> (61)</t>
  </si>
  <si>
    <t xml:space="preserve"> (64)</t>
  </si>
  <si>
    <t xml:space="preserve"> (66)</t>
  </si>
  <si>
    <t xml:space="preserve"> (63)</t>
  </si>
  <si>
    <t xml:space="preserve"> (65)</t>
  </si>
  <si>
    <t xml:space="preserve"> (68)</t>
  </si>
  <si>
    <t>JAK PRACOVAT S FORMULÁŘEM</t>
  </si>
  <si>
    <t>Po vyplnění jednotlivých listů bude mít pracovník k dispozici dva výstupní formuláře - část A (do které sám nic nevyplňuje) a část B. V části A se automaticky zobrazí všechna rizika, která v aktuálně nastavené formě a frekvenci kontaktu existují a se kterými je třeba dále pracovat. Tato rizika jsou rozdělena na vysoké, střední či nízké (červená, oranžová a zelená barva, resp. tři, dva nebo jeden vykřičník). V části B pracovník navrhuje opatření k odstranění zjištěných rizik a stanovuje formu a frekvenci dalšího kontaktu.</t>
  </si>
  <si>
    <t>JMÉNA JINÝCH OSOB ZODPOVĚDNÝCH ZA VÝCHOVU</t>
  </si>
  <si>
    <t>„Udržení kontaktu s rodičem“ zaškrtneme, když už kontakt probíhá.</t>
  </si>
  <si>
    <t>Pokud nikdy neprobíhal, nebo před dlouhou dobou proběhl a pak ustal, zaškrtneme „navázání kontaktu s rodičem“.</t>
  </si>
  <si>
    <t>!!!
Pozor, makra nejsou vytvorena variabilne (to jsem neumela), takze spoustet jen pokud vim, ze odrazeji nove zmeny v souboru EDIT :-)</t>
  </si>
  <si>
    <t>viz soubor user_makro.xlsm (skryti tohoto pomocneho listu, nezobrazovat headings, protect sheet,nastaveni kurzoru na kazdem liste, ulozeni na prvnim liste, pro 2003 uprava podmineneho formatovani)</t>
  </si>
  <si>
    <t>Před použitím formuláře doporučujeme přečíst nejprve manuál Kontakt dětí v náhradní rodinné péči s biologickou rodinou.</t>
  </si>
  <si>
    <t xml:space="preserve">B  </t>
  </si>
  <si>
    <t>U Excelu 2003 je problém s podmíněným formátováním (list "Zjistit" a "Vystupni formular A", ve 2003 lze použít jen 3 podmínky pro buňku)- proto v sent verzi pro 2003 je potřeba před distribucí formátování upravit!!! (pomocné makro)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</si>
</sst>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 x14ac:knownFonts="1">
    <font>
      <sz val="10"/>
      <color rgb="FF000000"/>
      <name val="Arial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36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3"/>
      <color rgb="FF000000"/>
      <name val="Arial"/>
      <family val="2"/>
      <charset val="238"/>
    </font>
    <font>
      <b/>
      <sz val="3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sz val="8"/>
      <color rgb="FF0A0101"/>
      <name val="Arial"/>
      <family val="2"/>
      <charset val="238"/>
    </font>
    <font>
      <b/>
      <sz val="8"/>
      <color rgb="FF0A0101"/>
      <name val="Arial"/>
      <family val="2"/>
      <charset val="238"/>
    </font>
    <font>
      <sz val="3"/>
      <color theme="0"/>
      <name val="Arial"/>
      <family val="2"/>
      <charset val="238"/>
    </font>
    <font>
      <b/>
      <sz val="24"/>
      <name val="Arial"/>
      <family val="2"/>
      <charset val="238"/>
    </font>
    <font>
      <sz val="3"/>
      <name val="Arial"/>
      <family val="2"/>
      <charset val="238"/>
    </font>
    <font>
      <b/>
      <sz val="3"/>
      <name val="Arial"/>
      <family val="2"/>
      <charset val="238"/>
    </font>
    <font>
      <sz val="8"/>
      <color rgb="FFFF0000"/>
      <name val="Arial"/>
      <family val="2"/>
      <charset val="238"/>
    </font>
    <font>
      <sz val="3"/>
      <color rgb="FFFF0000"/>
      <name val="Arial"/>
      <family val="2"/>
      <charset val="238"/>
    </font>
    <font>
      <b/>
      <sz val="36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3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36"/>
      <name val="Arial"/>
      <family val="2"/>
      <charset val="238"/>
    </font>
    <font>
      <sz val="16"/>
      <color theme="0"/>
      <name val="Arial"/>
      <family val="2"/>
      <charset val="238"/>
    </font>
    <font>
      <sz val="30"/>
      <color rgb="FFFF000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 tint="-4.9989318521683403E-2"/>
        <bgColor rgb="FFEAD1DC"/>
      </patternFill>
    </fill>
    <fill>
      <patternFill patternType="solid">
        <fgColor theme="0" tint="-4.9989318521683403E-2"/>
        <bgColor rgb="FFF3F3F3"/>
      </patternFill>
    </fill>
    <fill>
      <patternFill patternType="solid">
        <fgColor theme="0" tint="-0.249977111117893"/>
        <bgColor rgb="FFEAD1DC"/>
      </patternFill>
    </fill>
    <fill>
      <patternFill patternType="solid">
        <fgColor theme="0"/>
        <bgColor rgb="FFEAD1DC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0" tint="-4.9989318521683403E-2"/>
        <bgColor rgb="FFEFEFEF"/>
      </patternFill>
    </fill>
    <fill>
      <patternFill patternType="solid">
        <fgColor theme="0"/>
        <bgColor rgb="FFF3F3F3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0000"/>
        <bgColor rgb="FFEFEFEF"/>
      </patternFill>
    </fill>
    <fill>
      <patternFill patternType="solid">
        <fgColor theme="0" tint="-0.14999847407452621"/>
        <bgColor rgb="FFEFEFEF"/>
      </patternFill>
    </fill>
    <fill>
      <patternFill patternType="solid">
        <fgColor rgb="FFFFFF00"/>
        <bgColor rgb="FFEFEFE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3F3F3"/>
      </patternFill>
    </fill>
    <fill>
      <patternFill patternType="solid">
        <fgColor theme="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3399"/>
        <bgColor rgb="FFFFFFFF"/>
      </patternFill>
    </fill>
    <fill>
      <patternFill patternType="solid">
        <fgColor theme="0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rgb="FFF3F3F3"/>
      </patternFill>
    </fill>
    <fill>
      <patternFill patternType="solid">
        <fgColor theme="0" tint="-0.14999847407452621"/>
        <bgColor rgb="FFD9D9D9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19" fillId="0" borderId="3"/>
    <xf numFmtId="0" fontId="45" fillId="0" borderId="3"/>
    <xf numFmtId="0" fontId="5" fillId="0" borderId="3"/>
    <xf numFmtId="0" fontId="45" fillId="0" borderId="3"/>
    <xf numFmtId="0" fontId="45" fillId="0" borderId="3"/>
  </cellStyleXfs>
  <cellXfs count="395">
    <xf numFmtId="0" fontId="0" fillId="0" borderId="0" xfId="0" applyFont="1" applyAlignment="1"/>
    <xf numFmtId="0" fontId="12" fillId="9" borderId="3" xfId="0" applyFont="1" applyFill="1" applyBorder="1" applyAlignment="1">
      <alignment vertical="center" wrapText="1"/>
    </xf>
    <xf numFmtId="0" fontId="7" fillId="9" borderId="3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top"/>
    </xf>
    <xf numFmtId="0" fontId="7" fillId="14" borderId="3" xfId="0" applyFont="1" applyFill="1" applyBorder="1" applyAlignment="1">
      <alignment vertical="top" wrapText="1"/>
    </xf>
    <xf numFmtId="0" fontId="5" fillId="4" borderId="6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15" fillId="6" borderId="3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vertical="top" wrapText="1"/>
    </xf>
    <xf numFmtId="0" fontId="5" fillId="6" borderId="3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vertical="top"/>
    </xf>
    <xf numFmtId="0" fontId="5" fillId="4" borderId="1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center"/>
    </xf>
    <xf numFmtId="0" fontId="12" fillId="4" borderId="6" xfId="0" applyFont="1" applyFill="1" applyBorder="1" applyAlignment="1">
      <alignment vertical="center"/>
    </xf>
    <xf numFmtId="0" fontId="12" fillId="9" borderId="6" xfId="0" applyFont="1" applyFill="1" applyBorder="1" applyAlignment="1">
      <alignment vertical="top" wrapText="1"/>
    </xf>
    <xf numFmtId="0" fontId="5" fillId="4" borderId="7" xfId="0" applyFont="1" applyFill="1" applyBorder="1" applyAlignment="1">
      <alignment vertical="center"/>
    </xf>
    <xf numFmtId="0" fontId="12" fillId="4" borderId="8" xfId="0" applyFont="1" applyFill="1" applyBorder="1" applyAlignment="1">
      <alignment vertical="center"/>
    </xf>
    <xf numFmtId="0" fontId="12" fillId="4" borderId="9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0" fontId="0" fillId="4" borderId="8" xfId="1" applyFont="1" applyFill="1" applyBorder="1" applyAlignment="1"/>
    <xf numFmtId="0" fontId="0" fillId="4" borderId="3" xfId="1" applyFont="1" applyFill="1" applyBorder="1" applyAlignment="1"/>
    <xf numFmtId="0" fontId="0" fillId="4" borderId="3" xfId="1" applyFont="1" applyFill="1" applyBorder="1" applyAlignment="1">
      <alignment wrapText="1"/>
    </xf>
    <xf numFmtId="0" fontId="0" fillId="4" borderId="9" xfId="1" applyFont="1" applyFill="1" applyBorder="1" applyAlignment="1"/>
    <xf numFmtId="0" fontId="0" fillId="4" borderId="10" xfId="1" applyFont="1" applyFill="1" applyBorder="1" applyAlignment="1"/>
    <xf numFmtId="0" fontId="0" fillId="4" borderId="11" xfId="1" applyFont="1" applyFill="1" applyBorder="1" applyAlignment="1"/>
    <xf numFmtId="0" fontId="0" fillId="4" borderId="12" xfId="1" applyFont="1" applyFill="1" applyBorder="1" applyAlignment="1"/>
    <xf numFmtId="0" fontId="15" fillId="17" borderId="20" xfId="0" applyFont="1" applyFill="1" applyBorder="1" applyAlignment="1">
      <alignment horizontal="center" vertical="center"/>
    </xf>
    <xf numFmtId="0" fontId="23" fillId="18" borderId="4" xfId="0" applyFont="1" applyFill="1" applyBorder="1" applyAlignment="1">
      <alignment horizontal="center" vertical="top" wrapText="1"/>
    </xf>
    <xf numFmtId="0" fontId="1" fillId="19" borderId="4" xfId="0" applyFont="1" applyFill="1" applyBorder="1" applyAlignment="1">
      <alignment vertical="top" wrapText="1"/>
    </xf>
    <xf numFmtId="0" fontId="8" fillId="19" borderId="4" xfId="0" applyFont="1" applyFill="1" applyBorder="1" applyAlignment="1">
      <alignment vertical="top" wrapText="1"/>
    </xf>
    <xf numFmtId="0" fontId="8" fillId="20" borderId="4" xfId="0" applyFont="1" applyFill="1" applyBorder="1" applyAlignment="1">
      <alignment vertical="top" wrapText="1"/>
    </xf>
    <xf numFmtId="0" fontId="7" fillId="21" borderId="1" xfId="0" applyFont="1" applyFill="1" applyBorder="1" applyAlignment="1">
      <alignment horizontal="left" vertical="center" shrinkToFit="1"/>
    </xf>
    <xf numFmtId="0" fontId="7" fillId="17" borderId="1" xfId="0" applyFont="1" applyFill="1" applyBorder="1" applyAlignment="1">
      <alignment horizontal="left" vertical="center" shrinkToFit="1"/>
    </xf>
    <xf numFmtId="0" fontId="15" fillId="21" borderId="20" xfId="0" applyFont="1" applyFill="1" applyBorder="1" applyAlignment="1">
      <alignment horizontal="center" vertical="center"/>
    </xf>
    <xf numFmtId="0" fontId="25" fillId="6" borderId="3" xfId="0" applyFont="1" applyFill="1" applyBorder="1" applyAlignment="1">
      <alignment vertical="center"/>
    </xf>
    <xf numFmtId="0" fontId="25" fillId="6" borderId="8" xfId="0" applyFont="1" applyFill="1" applyBorder="1" applyAlignment="1">
      <alignment vertical="center"/>
    </xf>
    <xf numFmtId="0" fontId="26" fillId="9" borderId="3" xfId="0" applyFont="1" applyFill="1" applyBorder="1" applyAlignment="1">
      <alignment vertical="center" wrapText="1"/>
    </xf>
    <xf numFmtId="0" fontId="25" fillId="6" borderId="9" xfId="0" applyFont="1" applyFill="1" applyBorder="1" applyAlignment="1">
      <alignment vertical="center"/>
    </xf>
    <xf numFmtId="0" fontId="0" fillId="22" borderId="4" xfId="1" applyFont="1" applyFill="1" applyBorder="1" applyAlignment="1">
      <alignment horizontal="right"/>
    </xf>
    <xf numFmtId="0" fontId="0" fillId="22" borderId="4" xfId="1" applyFont="1" applyFill="1" applyBorder="1" applyAlignment="1"/>
    <xf numFmtId="0" fontId="0" fillId="4" borderId="17" xfId="1" applyFont="1" applyFill="1" applyBorder="1" applyAlignment="1">
      <alignment wrapText="1"/>
    </xf>
    <xf numFmtId="0" fontId="0" fillId="4" borderId="18" xfId="1" applyFont="1" applyFill="1" applyBorder="1" applyAlignment="1">
      <alignment wrapText="1"/>
    </xf>
    <xf numFmtId="0" fontId="28" fillId="0" borderId="18" xfId="0" applyFont="1" applyBorder="1" applyAlignment="1">
      <alignment vertical="center" wrapText="1"/>
    </xf>
    <xf numFmtId="0" fontId="28" fillId="0" borderId="19" xfId="0" applyFont="1" applyBorder="1" applyAlignment="1">
      <alignment vertical="center" wrapText="1"/>
    </xf>
    <xf numFmtId="0" fontId="0" fillId="4" borderId="3" xfId="1" applyFont="1" applyFill="1" applyBorder="1" applyAlignment="1">
      <alignment horizontal="left" wrapText="1"/>
    </xf>
    <xf numFmtId="0" fontId="0" fillId="4" borderId="11" xfId="1" applyFont="1" applyFill="1" applyBorder="1" applyAlignment="1">
      <alignment horizontal="left" wrapText="1"/>
    </xf>
    <xf numFmtId="0" fontId="24" fillId="4" borderId="3" xfId="1" applyFont="1" applyFill="1" applyBorder="1" applyAlignment="1">
      <alignment horizontal="left" wrapText="1"/>
    </xf>
    <xf numFmtId="0" fontId="25" fillId="6" borderId="3" xfId="0" applyFont="1" applyFill="1" applyBorder="1" applyAlignment="1">
      <alignment horizontal="center" vertical="center"/>
    </xf>
    <xf numFmtId="0" fontId="8" fillId="20" borderId="4" xfId="0" applyFont="1" applyFill="1" applyBorder="1" applyAlignment="1">
      <alignment vertical="top" shrinkToFit="1"/>
    </xf>
    <xf numFmtId="0" fontId="5" fillId="9" borderId="3" xfId="0" applyFont="1" applyFill="1" applyBorder="1" applyAlignment="1">
      <alignment vertical="top" shrinkToFit="1"/>
    </xf>
    <xf numFmtId="0" fontId="5" fillId="4" borderId="11" xfId="0" applyFont="1" applyFill="1" applyBorder="1" applyAlignment="1">
      <alignment vertical="top" shrinkToFit="1"/>
    </xf>
    <xf numFmtId="0" fontId="5" fillId="4" borderId="3" xfId="0" applyFont="1" applyFill="1" applyBorder="1" applyAlignment="1">
      <alignment vertical="top" shrinkToFit="1"/>
    </xf>
    <xf numFmtId="0" fontId="26" fillId="9" borderId="3" xfId="0" applyFont="1" applyFill="1" applyBorder="1" applyAlignment="1">
      <alignment vertical="center" shrinkToFit="1"/>
    </xf>
    <xf numFmtId="0" fontId="12" fillId="9" borderId="3" xfId="0" applyFont="1" applyFill="1" applyBorder="1" applyAlignment="1">
      <alignment vertical="center" shrinkToFit="1"/>
    </xf>
    <xf numFmtId="0" fontId="7" fillId="14" borderId="3" xfId="0" applyFont="1" applyFill="1" applyBorder="1" applyAlignment="1">
      <alignment vertical="top" shrinkToFit="1"/>
    </xf>
    <xf numFmtId="0" fontId="7" fillId="9" borderId="3" xfId="0" applyFont="1" applyFill="1" applyBorder="1" applyAlignment="1">
      <alignment vertical="center" shrinkToFit="1"/>
    </xf>
    <xf numFmtId="0" fontId="0" fillId="26" borderId="3" xfId="1" applyFont="1" applyFill="1" applyBorder="1" applyAlignment="1"/>
    <xf numFmtId="0" fontId="5" fillId="26" borderId="3" xfId="0" applyFont="1" applyFill="1" applyBorder="1" applyAlignment="1">
      <alignment vertical="center"/>
    </xf>
    <xf numFmtId="0" fontId="25" fillId="27" borderId="3" xfId="0" applyFont="1" applyFill="1" applyBorder="1" applyAlignment="1">
      <alignment vertical="center"/>
    </xf>
    <xf numFmtId="0" fontId="12" fillId="26" borderId="3" xfId="0" applyFont="1" applyFill="1" applyBorder="1" applyAlignment="1">
      <alignment vertical="center"/>
    </xf>
    <xf numFmtId="0" fontId="0" fillId="26" borderId="3" xfId="1" applyFont="1" applyFill="1" applyAlignment="1"/>
    <xf numFmtId="0" fontId="0" fillId="26" borderId="3" xfId="1" applyFont="1" applyFill="1" applyAlignment="1">
      <alignment wrapText="1"/>
    </xf>
    <xf numFmtId="0" fontId="0" fillId="26" borderId="3" xfId="1" applyFont="1" applyFill="1" applyBorder="1" applyAlignment="1">
      <alignment wrapText="1"/>
    </xf>
    <xf numFmtId="0" fontId="26" fillId="26" borderId="3" xfId="1" applyFont="1" applyFill="1" applyAlignment="1"/>
    <xf numFmtId="0" fontId="0" fillId="4" borderId="5" xfId="1" applyFont="1" applyFill="1" applyBorder="1" applyAlignment="1"/>
    <xf numFmtId="0" fontId="0" fillId="4" borderId="6" xfId="1" applyFont="1" applyFill="1" applyBorder="1" applyAlignment="1"/>
    <xf numFmtId="0" fontId="0" fillId="4" borderId="6" xfId="1" applyFont="1" applyFill="1" applyBorder="1" applyAlignment="1">
      <alignment wrapText="1"/>
    </xf>
    <xf numFmtId="0" fontId="0" fillId="4" borderId="7" xfId="1" applyFont="1" applyFill="1" applyBorder="1" applyAlignment="1"/>
    <xf numFmtId="0" fontId="0" fillId="4" borderId="11" xfId="1" applyFont="1" applyFill="1" applyBorder="1" applyAlignment="1">
      <alignment wrapText="1"/>
    </xf>
    <xf numFmtId="0" fontId="0" fillId="22" borderId="3" xfId="1" applyFont="1" applyFill="1" applyBorder="1" applyAlignment="1"/>
    <xf numFmtId="0" fontId="39" fillId="4" borderId="3" xfId="0" applyFont="1" applyFill="1" applyBorder="1" applyAlignment="1" applyProtection="1">
      <alignment horizontal="right" vertical="center"/>
    </xf>
    <xf numFmtId="0" fontId="15" fillId="10" borderId="4" xfId="1" applyFont="1" applyFill="1" applyBorder="1" applyAlignment="1" applyProtection="1">
      <alignment horizontal="center" vertical="center" shrinkToFit="1"/>
    </xf>
    <xf numFmtId="0" fontId="7" fillId="4" borderId="3" xfId="1" applyFont="1" applyFill="1" applyBorder="1" applyAlignment="1" applyProtection="1">
      <alignment horizontal="left" vertical="top"/>
    </xf>
    <xf numFmtId="0" fontId="15" fillId="10" borderId="4" xfId="1" applyFont="1" applyFill="1" applyBorder="1" applyAlignment="1" applyProtection="1">
      <alignment horizontal="center" vertical="center" shrinkToFit="1"/>
      <protection locked="0"/>
    </xf>
    <xf numFmtId="0" fontId="13" fillId="8" borderId="3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5" fillId="10" borderId="4" xfId="0" applyFont="1" applyFill="1" applyBorder="1" applyAlignment="1" applyProtection="1">
      <alignment horizontal="center" vertical="center" wrapText="1"/>
      <protection locked="0"/>
    </xf>
    <xf numFmtId="0" fontId="15" fillId="8" borderId="3" xfId="0" applyFont="1" applyFill="1" applyBorder="1" applyAlignment="1" applyProtection="1">
      <alignment horizontal="center" vertical="center" wrapText="1"/>
      <protection locked="0"/>
    </xf>
    <xf numFmtId="0" fontId="15" fillId="10" borderId="1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/>
    <xf numFmtId="0" fontId="4" fillId="6" borderId="3" xfId="0" applyFont="1" applyFill="1" applyBorder="1" applyAlignment="1" applyProtection="1">
      <alignment vertical="center"/>
    </xf>
    <xf numFmtId="0" fontId="9" fillId="6" borderId="3" xfId="0" applyFont="1" applyFill="1" applyBorder="1" applyProtection="1"/>
    <xf numFmtId="0" fontId="16" fillId="6" borderId="3" xfId="0" applyFont="1" applyFill="1" applyBorder="1" applyAlignment="1" applyProtection="1">
      <alignment horizontal="center" vertical="center"/>
    </xf>
    <xf numFmtId="0" fontId="7" fillId="3" borderId="0" xfId="0" applyFont="1" applyFill="1" applyProtection="1"/>
    <xf numFmtId="0" fontId="12" fillId="4" borderId="3" xfId="0" applyFont="1" applyFill="1" applyBorder="1" applyAlignment="1" applyProtection="1">
      <alignment vertical="center"/>
    </xf>
    <xf numFmtId="0" fontId="12" fillId="9" borderId="3" xfId="0" applyFont="1" applyFill="1" applyBorder="1" applyAlignment="1" applyProtection="1">
      <alignment vertical="center" wrapText="1"/>
    </xf>
    <xf numFmtId="0" fontId="15" fillId="6" borderId="3" xfId="0" applyFont="1" applyFill="1" applyBorder="1" applyAlignment="1" applyProtection="1">
      <alignment horizontal="center" vertical="center"/>
    </xf>
    <xf numFmtId="0" fontId="16" fillId="8" borderId="3" xfId="0" applyFont="1" applyFill="1" applyBorder="1" applyAlignment="1" applyProtection="1">
      <alignment horizontal="center" vertical="center" wrapText="1"/>
    </xf>
    <xf numFmtId="0" fontId="13" fillId="8" borderId="3" xfId="0" applyFont="1" applyFill="1" applyBorder="1" applyAlignment="1" applyProtection="1">
      <alignment horizontal="center" vertical="center" wrapText="1"/>
    </xf>
    <xf numFmtId="0" fontId="12" fillId="8" borderId="3" xfId="0" applyFont="1" applyFill="1" applyBorder="1" applyAlignment="1" applyProtection="1">
      <alignment horizontal="center" vertical="center" wrapText="1"/>
    </xf>
    <xf numFmtId="0" fontId="12" fillId="3" borderId="0" xfId="0" applyFont="1" applyFill="1" applyProtection="1"/>
    <xf numFmtId="0" fontId="12" fillId="3" borderId="0" xfId="0" applyFont="1" applyFill="1" applyAlignment="1" applyProtection="1"/>
    <xf numFmtId="0" fontId="5" fillId="4" borderId="3" xfId="0" applyFont="1" applyFill="1" applyBorder="1" applyAlignment="1" applyProtection="1">
      <alignment vertical="center"/>
    </xf>
    <xf numFmtId="0" fontId="7" fillId="9" borderId="3" xfId="0" applyFont="1" applyFill="1" applyBorder="1" applyAlignment="1" applyProtection="1">
      <alignment vertical="center" wrapText="1"/>
    </xf>
    <xf numFmtId="0" fontId="15" fillId="13" borderId="1" xfId="0" applyFont="1" applyFill="1" applyBorder="1" applyAlignment="1" applyProtection="1">
      <alignment horizontal="center" vertical="center" wrapText="1"/>
    </xf>
    <xf numFmtId="0" fontId="15" fillId="12" borderId="1" xfId="0" applyFont="1" applyFill="1" applyBorder="1" applyAlignment="1" applyProtection="1">
      <alignment horizontal="center" vertical="center" wrapText="1"/>
    </xf>
    <xf numFmtId="0" fontId="33" fillId="12" borderId="1" xfId="0" applyFont="1" applyFill="1" applyBorder="1" applyAlignment="1" applyProtection="1">
      <alignment horizontal="center" vertical="center" wrapText="1"/>
    </xf>
    <xf numFmtId="0" fontId="14" fillId="8" borderId="1" xfId="0" applyFont="1" applyFill="1" applyBorder="1" applyAlignment="1" applyProtection="1">
      <alignment horizontal="center" vertical="center" wrapText="1"/>
    </xf>
    <xf numFmtId="0" fontId="12" fillId="9" borderId="3" xfId="0" applyFont="1" applyFill="1" applyBorder="1" applyAlignment="1" applyProtection="1">
      <alignment vertical="top" wrapText="1"/>
    </xf>
    <xf numFmtId="0" fontId="12" fillId="6" borderId="3" xfId="0" applyFont="1" applyFill="1" applyBorder="1" applyAlignment="1" applyProtection="1">
      <alignment horizontal="center" vertical="center"/>
    </xf>
    <xf numFmtId="0" fontId="13" fillId="8" borderId="3" xfId="0" applyFont="1" applyFill="1" applyBorder="1" applyAlignment="1" applyProtection="1">
      <alignment horizontal="center" vertical="top" wrapText="1"/>
    </xf>
    <xf numFmtId="0" fontId="12" fillId="8" borderId="3" xfId="0" applyFont="1" applyFill="1" applyBorder="1" applyAlignment="1" applyProtection="1">
      <alignment horizontal="center" vertical="top" wrapText="1"/>
    </xf>
    <xf numFmtId="0" fontId="6" fillId="2" borderId="3" xfId="0" applyFont="1" applyFill="1" applyBorder="1" applyAlignment="1" applyProtection="1">
      <alignment vertical="center"/>
    </xf>
    <xf numFmtId="0" fontId="6" fillId="2" borderId="3" xfId="0" applyFont="1" applyFill="1" applyBorder="1" applyAlignment="1" applyProtection="1">
      <alignment vertical="top"/>
    </xf>
    <xf numFmtId="0" fontId="16" fillId="2" borderId="3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vertical="top"/>
    </xf>
    <xf numFmtId="0" fontId="39" fillId="2" borderId="3" xfId="0" applyFont="1" applyFill="1" applyBorder="1" applyAlignment="1" applyProtection="1">
      <alignment horizontal="right" vertical="top"/>
    </xf>
    <xf numFmtId="0" fontId="15" fillId="13" borderId="2" xfId="0" applyFont="1" applyFill="1" applyBorder="1" applyAlignment="1" applyProtection="1">
      <alignment horizontal="center" vertical="center"/>
    </xf>
    <xf numFmtId="0" fontId="33" fillId="10" borderId="13" xfId="0" applyFont="1" applyFill="1" applyBorder="1" applyAlignment="1" applyProtection="1">
      <alignment horizontal="center" vertical="center" wrapText="1"/>
    </xf>
    <xf numFmtId="0" fontId="10" fillId="11" borderId="13" xfId="0" applyFont="1" applyFill="1" applyBorder="1" applyAlignment="1" applyProtection="1">
      <alignment horizontal="center" vertical="top" wrapText="1"/>
    </xf>
    <xf numFmtId="0" fontId="10" fillId="11" borderId="14" xfId="0" applyFont="1" applyFill="1" applyBorder="1" applyAlignment="1" applyProtection="1">
      <alignment horizontal="center" vertical="top" wrapText="1"/>
    </xf>
    <xf numFmtId="0" fontId="10" fillId="11" borderId="15" xfId="0" applyFont="1" applyFill="1" applyBorder="1" applyAlignment="1" applyProtection="1">
      <alignment horizontal="center" vertical="top" wrapText="1"/>
    </xf>
    <xf numFmtId="0" fontId="36" fillId="3" borderId="0" xfId="0" applyFont="1" applyFill="1" applyAlignment="1" applyProtection="1">
      <alignment horizontal="left" vertical="center"/>
    </xf>
    <xf numFmtId="0" fontId="7" fillId="14" borderId="3" xfId="0" applyFont="1" applyFill="1" applyBorder="1" applyAlignment="1" applyProtection="1">
      <alignment vertical="top" wrapText="1"/>
    </xf>
    <xf numFmtId="0" fontId="15" fillId="8" borderId="3" xfId="0" applyFont="1" applyFill="1" applyBorder="1" applyAlignment="1" applyProtection="1">
      <alignment horizontal="center" vertical="center" wrapText="1"/>
    </xf>
    <xf numFmtId="0" fontId="10" fillId="8" borderId="3" xfId="0" applyFont="1" applyFill="1" applyBorder="1" applyAlignment="1" applyProtection="1">
      <alignment horizontal="center" vertical="top" wrapText="1"/>
    </xf>
    <xf numFmtId="0" fontId="11" fillId="8" borderId="3" xfId="0" applyFont="1" applyFill="1" applyBorder="1" applyAlignment="1" applyProtection="1">
      <alignment horizontal="center" vertical="top" wrapText="1"/>
    </xf>
    <xf numFmtId="0" fontId="5" fillId="9" borderId="3" xfId="0" applyFont="1" applyFill="1" applyBorder="1" applyAlignment="1" applyProtection="1">
      <alignment vertical="top" wrapText="1"/>
    </xf>
    <xf numFmtId="0" fontId="20" fillId="8" borderId="3" xfId="0" applyFont="1" applyFill="1" applyBorder="1" applyAlignment="1" applyProtection="1">
      <alignment horizontal="center" vertical="top" wrapText="1"/>
    </xf>
    <xf numFmtId="0" fontId="5" fillId="8" borderId="3" xfId="0" applyFont="1" applyFill="1" applyBorder="1" applyAlignment="1" applyProtection="1">
      <alignment horizontal="center" vertical="top" wrapText="1"/>
    </xf>
    <xf numFmtId="0" fontId="15" fillId="10" borderId="13" xfId="0" applyFont="1" applyFill="1" applyBorder="1" applyAlignment="1" applyProtection="1">
      <alignment horizontal="center" vertical="center" wrapText="1"/>
      <protection locked="0"/>
    </xf>
    <xf numFmtId="0" fontId="34" fillId="3" borderId="0" xfId="0" applyFont="1" applyFill="1" applyAlignment="1" applyProtection="1">
      <alignment horizontal="left" vertical="center"/>
    </xf>
    <xf numFmtId="0" fontId="15" fillId="13" borderId="16" xfId="0" applyFont="1" applyFill="1" applyBorder="1" applyAlignment="1" applyProtection="1">
      <alignment horizontal="center" vertical="center" wrapText="1"/>
    </xf>
    <xf numFmtId="0" fontId="17" fillId="13" borderId="2" xfId="0" applyFont="1" applyFill="1" applyBorder="1" applyAlignment="1" applyProtection="1">
      <alignment horizontal="center" vertical="center"/>
    </xf>
    <xf numFmtId="0" fontId="5" fillId="3" borderId="0" xfId="0" applyFont="1" applyFill="1" applyProtection="1"/>
    <xf numFmtId="0" fontId="39" fillId="4" borderId="3" xfId="0" applyFont="1" applyFill="1" applyBorder="1" applyAlignment="1" applyProtection="1">
      <alignment horizontal="right" vertical="top"/>
    </xf>
    <xf numFmtId="0" fontId="37" fillId="8" borderId="3" xfId="0" applyFont="1" applyFill="1" applyBorder="1" applyAlignment="1" applyProtection="1">
      <alignment horizontal="center" vertical="center" wrapText="1"/>
    </xf>
    <xf numFmtId="0" fontId="38" fillId="8" borderId="3" xfId="0" applyFont="1" applyFill="1" applyBorder="1" applyAlignment="1" applyProtection="1">
      <alignment horizontal="center" vertical="center" wrapText="1"/>
    </xf>
    <xf numFmtId="0" fontId="37" fillId="2" borderId="3" xfId="0" applyFont="1" applyFill="1" applyBorder="1" applyAlignment="1" applyProtection="1">
      <alignment horizontal="center" vertical="center"/>
    </xf>
    <xf numFmtId="0" fontId="33" fillId="8" borderId="3" xfId="0" applyFont="1" applyFill="1" applyBorder="1" applyAlignment="1" applyProtection="1">
      <alignment horizontal="center" vertical="center" wrapText="1"/>
    </xf>
    <xf numFmtId="0" fontId="17" fillId="10" borderId="4" xfId="0" applyFont="1" applyFill="1" applyBorder="1" applyAlignment="1" applyProtection="1">
      <alignment horizontal="center" vertical="center" wrapText="1"/>
      <protection locked="0"/>
    </xf>
    <xf numFmtId="0" fontId="17" fillId="10" borderId="4" xfId="0" applyFont="1" applyFill="1" applyBorder="1" applyAlignment="1" applyProtection="1">
      <alignment horizontal="center" vertical="center" shrinkToFit="1"/>
      <protection locked="0"/>
    </xf>
    <xf numFmtId="0" fontId="31" fillId="9" borderId="3" xfId="0" applyFont="1" applyFill="1" applyBorder="1" applyAlignment="1" applyProtection="1">
      <alignment vertical="top" wrapText="1"/>
    </xf>
    <xf numFmtId="0" fontId="33" fillId="10" borderId="4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left" vertical="top"/>
    </xf>
    <xf numFmtId="0" fontId="2" fillId="2" borderId="3" xfId="0" applyFont="1" applyFill="1" applyBorder="1" applyAlignment="1" applyProtection="1">
      <alignment horizontal="left" vertical="top"/>
    </xf>
    <xf numFmtId="0" fontId="31" fillId="4" borderId="3" xfId="0" applyFont="1" applyFill="1" applyBorder="1" applyAlignment="1" applyProtection="1">
      <alignment vertical="center"/>
    </xf>
    <xf numFmtId="0" fontId="7" fillId="4" borderId="3" xfId="0" applyFont="1" applyFill="1" applyBorder="1" applyAlignment="1" applyProtection="1">
      <alignment horizontal="left" vertical="top"/>
    </xf>
    <xf numFmtId="0" fontId="1" fillId="4" borderId="3" xfId="0" applyFont="1" applyFill="1" applyBorder="1" applyAlignment="1" applyProtection="1">
      <alignment horizontal="left" vertical="top"/>
    </xf>
    <xf numFmtId="0" fontId="7" fillId="9" borderId="3" xfId="0" applyFont="1" applyFill="1" applyBorder="1" applyAlignment="1" applyProtection="1">
      <alignment horizontal="left" vertical="top" wrapText="1"/>
    </xf>
    <xf numFmtId="0" fontId="6" fillId="7" borderId="3" xfId="0" applyFont="1" applyFill="1" applyBorder="1" applyAlignment="1" applyProtection="1">
      <alignment horizontal="left" vertical="top"/>
    </xf>
    <xf numFmtId="0" fontId="7" fillId="14" borderId="3" xfId="0" applyFont="1" applyFill="1" applyBorder="1" applyAlignment="1" applyProtection="1">
      <alignment horizontal="left" vertical="top" wrapText="1"/>
    </xf>
    <xf numFmtId="0" fontId="18" fillId="4" borderId="3" xfId="0" applyFont="1" applyFill="1" applyBorder="1" applyAlignment="1" applyProtection="1">
      <alignment horizontal="left" vertical="top"/>
    </xf>
    <xf numFmtId="0" fontId="5" fillId="4" borderId="21" xfId="0" applyFont="1" applyFill="1" applyBorder="1" applyAlignment="1" applyProtection="1"/>
    <xf numFmtId="0" fontId="5" fillId="4" borderId="22" xfId="0" applyFont="1" applyFill="1" applyBorder="1" applyAlignment="1" applyProtection="1">
      <alignment vertical="center"/>
    </xf>
    <xf numFmtId="0" fontId="5" fillId="4" borderId="22" xfId="0" applyFont="1" applyFill="1" applyBorder="1" applyAlignment="1" applyProtection="1"/>
    <xf numFmtId="0" fontId="15" fillId="4" borderId="22" xfId="0" applyFont="1" applyFill="1" applyBorder="1" applyAlignment="1" applyProtection="1">
      <alignment horizontal="center" vertical="center"/>
    </xf>
    <xf numFmtId="0" fontId="3" fillId="4" borderId="22" xfId="0" applyFont="1" applyFill="1" applyBorder="1" applyAlignment="1" applyProtection="1"/>
    <xf numFmtId="0" fontId="5" fillId="4" borderId="23" xfId="0" applyFont="1" applyFill="1" applyBorder="1" applyAlignment="1" applyProtection="1"/>
    <xf numFmtId="0" fontId="5" fillId="4" borderId="24" xfId="0" applyFont="1" applyFill="1" applyBorder="1" applyAlignment="1" applyProtection="1"/>
    <xf numFmtId="0" fontId="5" fillId="4" borderId="25" xfId="0" applyFont="1" applyFill="1" applyBorder="1" applyAlignment="1" applyProtection="1"/>
    <xf numFmtId="0" fontId="12" fillId="4" borderId="24" xfId="0" applyFont="1" applyFill="1" applyBorder="1" applyAlignment="1" applyProtection="1"/>
    <xf numFmtId="0" fontId="12" fillId="4" borderId="25" xfId="0" applyFont="1" applyFill="1" applyBorder="1" applyAlignment="1" applyProtection="1"/>
    <xf numFmtId="0" fontId="7" fillId="4" borderId="24" xfId="0" applyFont="1" applyFill="1" applyBorder="1" applyAlignment="1" applyProtection="1">
      <alignment horizontal="left" vertical="top"/>
    </xf>
    <xf numFmtId="0" fontId="7" fillId="4" borderId="25" xfId="0" applyFont="1" applyFill="1" applyBorder="1" applyAlignment="1" applyProtection="1">
      <alignment horizontal="left" vertical="top"/>
    </xf>
    <xf numFmtId="0" fontId="7" fillId="4" borderId="26" xfId="0" applyFont="1" applyFill="1" applyBorder="1" applyAlignment="1" applyProtection="1">
      <alignment horizontal="left" vertical="top"/>
    </xf>
    <xf numFmtId="0" fontId="7" fillId="4" borderId="27" xfId="0" applyFont="1" applyFill="1" applyBorder="1" applyAlignment="1" applyProtection="1">
      <alignment horizontal="left" vertical="top"/>
    </xf>
    <xf numFmtId="0" fontId="1" fillId="4" borderId="27" xfId="0" applyFont="1" applyFill="1" applyBorder="1" applyAlignment="1" applyProtection="1">
      <alignment horizontal="left" vertical="top"/>
    </xf>
    <xf numFmtId="0" fontId="7" fillId="4" borderId="28" xfId="0" applyFont="1" applyFill="1" applyBorder="1" applyAlignment="1" applyProtection="1">
      <alignment horizontal="left" vertical="top"/>
    </xf>
    <xf numFmtId="0" fontId="12" fillId="4" borderId="25" xfId="0" applyFont="1" applyFill="1" applyBorder="1" applyAlignment="1" applyProtection="1">
      <alignment vertical="top"/>
    </xf>
    <xf numFmtId="0" fontId="5" fillId="4" borderId="25" xfId="0" applyFont="1" applyFill="1" applyBorder="1" applyAlignment="1" applyProtection="1">
      <alignment vertical="top"/>
    </xf>
    <xf numFmtId="0" fontId="5" fillId="4" borderId="26" xfId="0" applyFont="1" applyFill="1" applyBorder="1" applyAlignment="1" applyProtection="1"/>
    <xf numFmtId="0" fontId="5" fillId="4" borderId="27" xfId="0" applyFont="1" applyFill="1" applyBorder="1" applyAlignment="1" applyProtection="1">
      <alignment vertical="center"/>
    </xf>
    <xf numFmtId="0" fontId="5" fillId="4" borderId="27" xfId="0" applyFont="1" applyFill="1" applyBorder="1" applyAlignment="1" applyProtection="1">
      <alignment vertical="top"/>
    </xf>
    <xf numFmtId="0" fontId="15" fillId="4" borderId="27" xfId="0" applyFont="1" applyFill="1" applyBorder="1" applyAlignment="1" applyProtection="1">
      <alignment horizontal="center" vertical="center"/>
    </xf>
    <xf numFmtId="0" fontId="5" fillId="4" borderId="28" xfId="0" applyFont="1" applyFill="1" applyBorder="1" applyAlignment="1" applyProtection="1">
      <alignment vertical="top"/>
    </xf>
    <xf numFmtId="0" fontId="33" fillId="4" borderId="22" xfId="0" applyFont="1" applyFill="1" applyBorder="1" applyAlignment="1" applyProtection="1">
      <alignment horizontal="center" vertical="center"/>
    </xf>
    <xf numFmtId="0" fontId="33" fillId="4" borderId="27" xfId="0" applyFont="1" applyFill="1" applyBorder="1" applyAlignment="1" applyProtection="1">
      <alignment horizontal="center" vertical="center"/>
    </xf>
    <xf numFmtId="0" fontId="5" fillId="30" borderId="3" xfId="0" applyFont="1" applyFill="1" applyBorder="1" applyAlignment="1" applyProtection="1">
      <alignment horizontal="left" vertical="top"/>
    </xf>
    <xf numFmtId="0" fontId="24" fillId="30" borderId="3" xfId="0" applyFont="1" applyFill="1" applyBorder="1" applyAlignment="1" applyProtection="1">
      <alignment horizontal="left" vertical="top"/>
    </xf>
    <xf numFmtId="0" fontId="5" fillId="30" borderId="3" xfId="0" applyFont="1" applyFill="1" applyBorder="1" applyAlignment="1" applyProtection="1"/>
    <xf numFmtId="0" fontId="5" fillId="5" borderId="21" xfId="0" applyFont="1" applyFill="1" applyBorder="1" applyAlignment="1" applyProtection="1"/>
    <xf numFmtId="0" fontId="24" fillId="5" borderId="22" xfId="0" applyFont="1" applyFill="1" applyBorder="1" applyAlignment="1" applyProtection="1"/>
    <xf numFmtId="0" fontId="15" fillId="5" borderId="22" xfId="0" applyFont="1" applyFill="1" applyBorder="1" applyAlignment="1" applyProtection="1">
      <alignment horizontal="center" vertical="center"/>
    </xf>
    <xf numFmtId="0" fontId="5" fillId="5" borderId="22" xfId="0" applyFont="1" applyFill="1" applyBorder="1" applyAlignment="1" applyProtection="1"/>
    <xf numFmtId="0" fontId="5" fillId="5" borderId="23" xfId="0" applyFont="1" applyFill="1" applyBorder="1" applyAlignment="1" applyProtection="1"/>
    <xf numFmtId="0" fontId="5" fillId="5" borderId="24" xfId="0" applyFont="1" applyFill="1" applyBorder="1" applyAlignment="1" applyProtection="1"/>
    <xf numFmtId="0" fontId="24" fillId="22" borderId="3" xfId="0" applyFont="1" applyFill="1" applyBorder="1" applyAlignment="1" applyProtection="1">
      <alignment vertical="center"/>
    </xf>
    <xf numFmtId="0" fontId="35" fillId="24" borderId="3" xfId="0" applyFont="1" applyFill="1" applyBorder="1" applyProtection="1"/>
    <xf numFmtId="0" fontId="4" fillId="24" borderId="3" xfId="0" applyFont="1" applyFill="1" applyBorder="1" applyAlignment="1" applyProtection="1">
      <alignment vertical="center"/>
    </xf>
    <xf numFmtId="0" fontId="5" fillId="5" borderId="3" xfId="0" applyFont="1" applyFill="1" applyBorder="1" applyAlignment="1" applyProtection="1"/>
    <xf numFmtId="0" fontId="5" fillId="5" borderId="25" xfId="0" applyFont="1" applyFill="1" applyBorder="1" applyAlignment="1" applyProtection="1"/>
    <xf numFmtId="0" fontId="12" fillId="30" borderId="3" xfId="0" applyFont="1" applyFill="1" applyBorder="1" applyAlignment="1" applyProtection="1"/>
    <xf numFmtId="0" fontId="12" fillId="5" borderId="24" xfId="0" applyFont="1" applyFill="1" applyBorder="1" applyAlignment="1" applyProtection="1"/>
    <xf numFmtId="0" fontId="34" fillId="15" borderId="3" xfId="0" applyFont="1" applyFill="1" applyBorder="1" applyAlignment="1" applyProtection="1">
      <alignment vertical="top" wrapText="1"/>
    </xf>
    <xf numFmtId="0" fontId="12" fillId="24" borderId="3" xfId="0" applyFont="1" applyFill="1" applyBorder="1" applyAlignment="1" applyProtection="1">
      <alignment horizontal="center" vertical="center"/>
    </xf>
    <xf numFmtId="0" fontId="13" fillId="11" borderId="3" xfId="0" applyFont="1" applyFill="1" applyBorder="1" applyAlignment="1" applyProtection="1">
      <alignment horizontal="center" vertical="center" wrapText="1"/>
    </xf>
    <xf numFmtId="0" fontId="12" fillId="15" borderId="3" xfId="0" applyFont="1" applyFill="1" applyBorder="1" applyAlignment="1" applyProtection="1">
      <alignment vertical="top" wrapText="1"/>
    </xf>
    <xf numFmtId="0" fontId="12" fillId="5" borderId="25" xfId="0" applyFont="1" applyFill="1" applyBorder="1" applyAlignment="1" applyProtection="1"/>
    <xf numFmtId="0" fontId="34" fillId="23" borderId="3" xfId="0" applyFont="1" applyFill="1" applyBorder="1" applyAlignment="1" applyProtection="1">
      <alignment vertical="top" wrapText="1"/>
    </xf>
    <xf numFmtId="0" fontId="12" fillId="5" borderId="3" xfId="0" applyFont="1" applyFill="1" applyBorder="1" applyAlignment="1" applyProtection="1">
      <alignment vertical="center"/>
    </xf>
    <xf numFmtId="0" fontId="5" fillId="3" borderId="0" xfId="0" applyFont="1" applyFill="1" applyAlignment="1" applyProtection="1">
      <alignment horizontal="left" vertical="top"/>
    </xf>
    <xf numFmtId="0" fontId="3" fillId="3" borderId="0" xfId="0" applyFont="1" applyFill="1" applyAlignment="1" applyProtection="1">
      <alignment horizontal="left" vertical="top"/>
    </xf>
    <xf numFmtId="0" fontId="7" fillId="3" borderId="0" xfId="0" applyFont="1" applyFill="1" applyAlignment="1" applyProtection="1">
      <alignment horizontal="left" vertical="top"/>
    </xf>
    <xf numFmtId="0" fontId="5" fillId="3" borderId="0" xfId="0" applyFont="1" applyFill="1" applyAlignment="1" applyProtection="1">
      <alignment vertical="center"/>
    </xf>
    <xf numFmtId="0" fontId="15" fillId="3" borderId="0" xfId="0" applyFont="1" applyFill="1" applyAlignment="1" applyProtection="1">
      <alignment horizontal="center" vertical="center"/>
    </xf>
    <xf numFmtId="0" fontId="33" fillId="3" borderId="0" xfId="0" applyFont="1" applyFill="1" applyAlignment="1" applyProtection="1">
      <alignment horizontal="center" vertical="center"/>
    </xf>
    <xf numFmtId="0" fontId="3" fillId="22" borderId="17" xfId="1" applyFont="1" applyFill="1" applyBorder="1" applyAlignment="1">
      <alignment wrapText="1"/>
    </xf>
    <xf numFmtId="0" fontId="3" fillId="22" borderId="18" xfId="1" applyFont="1" applyFill="1" applyBorder="1" applyAlignment="1">
      <alignment wrapText="1"/>
    </xf>
    <xf numFmtId="0" fontId="3" fillId="22" borderId="19" xfId="1" applyFont="1" applyFill="1" applyBorder="1" applyAlignment="1">
      <alignment wrapText="1"/>
    </xf>
    <xf numFmtId="0" fontId="0" fillId="22" borderId="21" xfId="1" applyFont="1" applyFill="1" applyBorder="1" applyAlignment="1"/>
    <xf numFmtId="0" fontId="0" fillId="22" borderId="23" xfId="1" applyFont="1" applyFill="1" applyBorder="1" applyAlignment="1"/>
    <xf numFmtId="0" fontId="24" fillId="22" borderId="3" xfId="0" applyFont="1" applyFill="1" applyBorder="1" applyAlignment="1" applyProtection="1">
      <alignment vertical="center" shrinkToFit="1"/>
    </xf>
    <xf numFmtId="0" fontId="3" fillId="16" borderId="0" xfId="0" applyFont="1" applyFill="1" applyAlignment="1" applyProtection="1">
      <alignment horizontal="left" vertical="top"/>
    </xf>
    <xf numFmtId="0" fontId="3" fillId="16" borderId="0" xfId="0" applyFont="1" applyFill="1" applyAlignment="1" applyProtection="1"/>
    <xf numFmtId="0" fontId="30" fillId="24" borderId="3" xfId="0" applyFont="1" applyFill="1" applyBorder="1" applyAlignment="1" applyProtection="1">
      <alignment vertical="center"/>
    </xf>
    <xf numFmtId="0" fontId="31" fillId="16" borderId="0" xfId="0" applyFont="1" applyFill="1" applyAlignment="1" applyProtection="1"/>
    <xf numFmtId="0" fontId="32" fillId="11" borderId="3" xfId="0" applyFont="1" applyFill="1" applyBorder="1" applyAlignment="1" applyProtection="1">
      <alignment horizontal="center" vertical="center" wrapText="1"/>
    </xf>
    <xf numFmtId="0" fontId="31" fillId="15" borderId="3" xfId="0" applyFont="1" applyFill="1" applyBorder="1" applyAlignment="1" applyProtection="1">
      <alignment vertical="top" wrapText="1"/>
    </xf>
    <xf numFmtId="0" fontId="1" fillId="16" borderId="0" xfId="0" applyFont="1" applyFill="1" applyAlignment="1" applyProtection="1">
      <alignment horizontal="left" vertical="top"/>
    </xf>
    <xf numFmtId="0" fontId="1" fillId="15" borderId="3" xfId="0" applyFont="1" applyFill="1" applyBorder="1" applyAlignment="1" applyProtection="1">
      <alignment vertical="top" wrapText="1"/>
    </xf>
    <xf numFmtId="0" fontId="1" fillId="5" borderId="3" xfId="0" applyFont="1" applyFill="1" applyBorder="1" applyAlignment="1" applyProtection="1">
      <alignment horizontal="left" vertical="top"/>
    </xf>
    <xf numFmtId="0" fontId="2" fillId="28" borderId="3" xfId="0" applyFont="1" applyFill="1" applyBorder="1" applyAlignment="1" applyProtection="1">
      <alignment horizontal="left" vertical="top"/>
    </xf>
    <xf numFmtId="0" fontId="1" fillId="16" borderId="0" xfId="0" applyFont="1" applyFill="1" applyAlignment="1" applyProtection="1"/>
    <xf numFmtId="0" fontId="2" fillId="11" borderId="3" xfId="0" applyFont="1" applyFill="1" applyBorder="1" applyAlignment="1" applyProtection="1">
      <alignment horizontal="center" vertical="center" wrapText="1"/>
    </xf>
    <xf numFmtId="0" fontId="2" fillId="11" borderId="3" xfId="0" applyFont="1" applyFill="1" applyBorder="1" applyAlignment="1" applyProtection="1">
      <alignment horizontal="center" vertical="top" wrapText="1"/>
    </xf>
    <xf numFmtId="0" fontId="3" fillId="5" borderId="21" xfId="0" applyFont="1" applyFill="1" applyBorder="1" applyAlignment="1" applyProtection="1"/>
    <xf numFmtId="0" fontId="17" fillId="5" borderId="22" xfId="0" applyFont="1" applyFill="1" applyBorder="1" applyAlignment="1" applyProtection="1">
      <alignment horizontal="center" vertical="center"/>
    </xf>
    <xf numFmtId="0" fontId="3" fillId="5" borderId="22" xfId="0" applyFont="1" applyFill="1" applyBorder="1" applyAlignment="1" applyProtection="1"/>
    <xf numFmtId="0" fontId="3" fillId="5" borderId="23" xfId="0" applyFont="1" applyFill="1" applyBorder="1" applyAlignment="1" applyProtection="1"/>
    <xf numFmtId="0" fontId="3" fillId="5" borderId="24" xfId="0" applyFont="1" applyFill="1" applyBorder="1" applyAlignment="1" applyProtection="1"/>
    <xf numFmtId="0" fontId="3" fillId="5" borderId="25" xfId="0" applyFont="1" applyFill="1" applyBorder="1" applyAlignment="1" applyProtection="1"/>
    <xf numFmtId="0" fontId="31" fillId="5" borderId="24" xfId="0" applyFont="1" applyFill="1" applyBorder="1" applyAlignment="1" applyProtection="1"/>
    <xf numFmtId="0" fontId="31" fillId="5" borderId="25" xfId="0" applyFont="1" applyFill="1" applyBorder="1" applyAlignment="1" applyProtection="1"/>
    <xf numFmtId="0" fontId="1" fillId="5" borderId="24" xfId="0" applyFont="1" applyFill="1" applyBorder="1" applyAlignment="1" applyProtection="1">
      <alignment horizontal="left" vertical="top"/>
    </xf>
    <xf numFmtId="0" fontId="1" fillId="5" borderId="25" xfId="0" applyFont="1" applyFill="1" applyBorder="1" applyAlignment="1" applyProtection="1"/>
    <xf numFmtId="0" fontId="1" fillId="5" borderId="24" xfId="0" applyFont="1" applyFill="1" applyBorder="1" applyAlignment="1" applyProtection="1"/>
    <xf numFmtId="0" fontId="1" fillId="5" borderId="26" xfId="0" applyFont="1" applyFill="1" applyBorder="1" applyAlignment="1" applyProtection="1">
      <alignment horizontal="left" vertical="top"/>
    </xf>
    <xf numFmtId="0" fontId="1" fillId="5" borderId="27" xfId="0" applyFont="1" applyFill="1" applyBorder="1" applyAlignment="1" applyProtection="1">
      <alignment horizontal="left" vertical="top"/>
    </xf>
    <xf numFmtId="0" fontId="1" fillId="15" borderId="27" xfId="0" applyFont="1" applyFill="1" applyBorder="1" applyAlignment="1" applyProtection="1">
      <alignment horizontal="left" vertical="top" wrapText="1"/>
    </xf>
    <xf numFmtId="0" fontId="31" fillId="15" borderId="27" xfId="0" applyFont="1" applyFill="1" applyBorder="1" applyAlignment="1" applyProtection="1">
      <alignment vertical="top" wrapText="1"/>
    </xf>
    <xf numFmtId="0" fontId="31" fillId="5" borderId="28" xfId="0" applyFont="1" applyFill="1" applyBorder="1" applyAlignment="1" applyProtection="1"/>
    <xf numFmtId="0" fontId="41" fillId="5" borderId="3" xfId="0" applyFont="1" applyFill="1" applyBorder="1" applyAlignment="1" applyProtection="1"/>
    <xf numFmtId="0" fontId="39" fillId="5" borderId="3" xfId="0" applyFont="1" applyFill="1" applyBorder="1" applyAlignment="1" applyProtection="1">
      <alignment horizontal="right" vertical="center"/>
    </xf>
    <xf numFmtId="0" fontId="5" fillId="16" borderId="0" xfId="0" applyFont="1" applyFill="1" applyAlignment="1" applyProtection="1">
      <alignment horizontal="left" vertical="top"/>
    </xf>
    <xf numFmtId="0" fontId="5" fillId="16" borderId="0" xfId="0" applyFont="1" applyFill="1" applyAlignment="1" applyProtection="1"/>
    <xf numFmtId="0" fontId="12" fillId="16" borderId="0" xfId="0" applyFont="1" applyFill="1" applyAlignment="1" applyProtection="1"/>
    <xf numFmtId="0" fontId="7" fillId="5" borderId="24" xfId="0" applyFont="1" applyFill="1" applyBorder="1" applyAlignment="1" applyProtection="1">
      <alignment horizontal="left" vertical="top"/>
    </xf>
    <xf numFmtId="0" fontId="7" fillId="16" borderId="0" xfId="0" applyFont="1" applyFill="1" applyAlignment="1" applyProtection="1">
      <alignment horizontal="left" vertical="top"/>
    </xf>
    <xf numFmtId="0" fontId="13" fillId="11" borderId="3" xfId="0" applyFont="1" applyFill="1" applyBorder="1" applyAlignment="1" applyProtection="1">
      <alignment horizontal="center" vertical="top" wrapText="1"/>
    </xf>
    <xf numFmtId="0" fontId="7" fillId="5" borderId="3" xfId="0" applyFont="1" applyFill="1" applyBorder="1" applyAlignment="1" applyProtection="1">
      <alignment horizontal="left" vertical="top"/>
    </xf>
    <xf numFmtId="0" fontId="7" fillId="15" borderId="3" xfId="0" applyFont="1" applyFill="1" applyBorder="1" applyAlignment="1" applyProtection="1">
      <alignment horizontal="left" vertical="top" wrapText="1"/>
    </xf>
    <xf numFmtId="0" fontId="29" fillId="15" borderId="3" xfId="0" applyFont="1" applyFill="1" applyBorder="1" applyAlignment="1" applyProtection="1">
      <alignment vertical="top" wrapText="1"/>
    </xf>
    <xf numFmtId="0" fontId="7" fillId="5" borderId="26" xfId="0" applyFont="1" applyFill="1" applyBorder="1" applyAlignment="1" applyProtection="1">
      <alignment horizontal="left" vertical="top"/>
    </xf>
    <xf numFmtId="0" fontId="7" fillId="5" borderId="27" xfId="0" applyFont="1" applyFill="1" applyBorder="1" applyAlignment="1" applyProtection="1">
      <alignment horizontal="left" vertical="top"/>
    </xf>
    <xf numFmtId="0" fontId="7" fillId="15" borderId="27" xfId="0" applyFont="1" applyFill="1" applyBorder="1" applyAlignment="1" applyProtection="1">
      <alignment horizontal="left" vertical="top" wrapText="1"/>
    </xf>
    <xf numFmtId="0" fontId="12" fillId="15" borderId="27" xfId="0" applyFont="1" applyFill="1" applyBorder="1" applyAlignment="1" applyProtection="1">
      <alignment vertical="top" wrapText="1"/>
    </xf>
    <xf numFmtId="0" fontId="5" fillId="4" borderId="3" xfId="1" applyFont="1" applyFill="1" applyBorder="1" applyAlignment="1">
      <alignment vertical="top"/>
    </xf>
    <xf numFmtId="0" fontId="0" fillId="5" borderId="3" xfId="1" applyFont="1" applyFill="1" applyAlignment="1"/>
    <xf numFmtId="0" fontId="26" fillId="5" borderId="3" xfId="1" applyFont="1" applyFill="1" applyAlignment="1"/>
    <xf numFmtId="0" fontId="0" fillId="5" borderId="3" xfId="1" applyFont="1" applyFill="1" applyBorder="1" applyAlignment="1"/>
    <xf numFmtId="0" fontId="0" fillId="5" borderId="3" xfId="1" applyFont="1" applyFill="1" applyAlignment="1">
      <alignment wrapText="1"/>
    </xf>
    <xf numFmtId="0" fontId="3" fillId="22" borderId="3" xfId="1" applyFont="1" applyFill="1" applyBorder="1" applyAlignment="1">
      <alignment wrapText="1"/>
    </xf>
    <xf numFmtId="0" fontId="0" fillId="5" borderId="17" xfId="1" applyFont="1" applyFill="1" applyBorder="1" applyAlignment="1">
      <alignment wrapText="1"/>
    </xf>
    <xf numFmtId="0" fontId="0" fillId="5" borderId="18" xfId="1" applyFont="1" applyFill="1" applyBorder="1" applyAlignment="1">
      <alignment wrapText="1"/>
    </xf>
    <xf numFmtId="0" fontId="0" fillId="5" borderId="19" xfId="1" applyFont="1" applyFill="1" applyBorder="1" applyAlignment="1">
      <alignment wrapText="1"/>
    </xf>
    <xf numFmtId="0" fontId="7" fillId="4" borderId="22" xfId="0" applyFont="1" applyFill="1" applyBorder="1" applyAlignment="1" applyProtection="1"/>
    <xf numFmtId="0" fontId="7" fillId="9" borderId="3" xfId="0" applyFont="1" applyFill="1" applyBorder="1" applyAlignment="1" applyProtection="1">
      <alignment vertical="top" wrapText="1"/>
    </xf>
    <xf numFmtId="0" fontId="22" fillId="4" borderId="3" xfId="0" applyFont="1" applyFill="1" applyBorder="1" applyAlignment="1" applyProtection="1">
      <alignment horizontal="left"/>
    </xf>
    <xf numFmtId="0" fontId="15" fillId="10" borderId="17" xfId="1" applyFont="1" applyFill="1" applyBorder="1" applyAlignment="1" applyProtection="1">
      <alignment horizontal="center" vertical="center" shrinkToFit="1"/>
    </xf>
    <xf numFmtId="0" fontId="15" fillId="10" borderId="18" xfId="1" applyFont="1" applyFill="1" applyBorder="1" applyAlignment="1" applyProtection="1">
      <alignment horizontal="center" vertical="center" shrinkToFit="1"/>
    </xf>
    <xf numFmtId="0" fontId="15" fillId="10" borderId="19" xfId="1" applyFont="1" applyFill="1" applyBorder="1" applyAlignment="1" applyProtection="1">
      <alignment horizontal="center" vertical="center" shrinkToFit="1"/>
    </xf>
    <xf numFmtId="0" fontId="39" fillId="5" borderId="3" xfId="0" applyFont="1" applyFill="1" applyBorder="1" applyAlignment="1" applyProtection="1">
      <alignment horizontal="left" vertical="center"/>
    </xf>
    <xf numFmtId="0" fontId="7" fillId="30" borderId="3" xfId="0" applyFont="1" applyFill="1" applyBorder="1" applyAlignment="1" applyProtection="1"/>
    <xf numFmtId="0" fontId="7" fillId="5" borderId="24" xfId="0" applyFont="1" applyFill="1" applyBorder="1" applyAlignment="1" applyProtection="1"/>
    <xf numFmtId="0" fontId="22" fillId="5" borderId="3" xfId="0" applyFont="1" applyFill="1" applyBorder="1" applyAlignment="1" applyProtection="1">
      <alignment horizontal="center" vertical="center"/>
    </xf>
    <xf numFmtId="0" fontId="7" fillId="5" borderId="3" xfId="0" applyFont="1" applyFill="1" applyBorder="1" applyAlignment="1" applyProtection="1">
      <alignment vertical="center"/>
    </xf>
    <xf numFmtId="0" fontId="7" fillId="5" borderId="3" xfId="0" applyFont="1" applyFill="1" applyBorder="1" applyAlignment="1" applyProtection="1">
      <alignment horizontal="center" vertical="center"/>
    </xf>
    <xf numFmtId="0" fontId="7" fillId="15" borderId="3" xfId="0" applyFont="1" applyFill="1" applyBorder="1" applyAlignment="1" applyProtection="1">
      <alignment horizontal="left" vertical="center" wrapText="1"/>
    </xf>
    <xf numFmtId="0" fontId="7" fillId="5" borderId="25" xfId="0" applyFont="1" applyFill="1" applyBorder="1" applyAlignment="1" applyProtection="1">
      <alignment vertical="top"/>
    </xf>
    <xf numFmtId="0" fontId="7" fillId="5" borderId="26" xfId="0" applyFont="1" applyFill="1" applyBorder="1" applyAlignment="1" applyProtection="1"/>
    <xf numFmtId="0" fontId="22" fillId="5" borderId="27" xfId="0" applyFont="1" applyFill="1" applyBorder="1" applyAlignment="1" applyProtection="1">
      <alignment horizontal="center" vertical="center"/>
    </xf>
    <xf numFmtId="0" fontId="7" fillId="5" borderId="27" xfId="0" applyFont="1" applyFill="1" applyBorder="1" applyAlignment="1" applyProtection="1">
      <alignment vertical="center"/>
    </xf>
    <xf numFmtId="0" fontId="7" fillId="5" borderId="27" xfId="0" applyFont="1" applyFill="1" applyBorder="1" applyAlignment="1" applyProtection="1">
      <alignment horizontal="center" vertical="center"/>
    </xf>
    <xf numFmtId="0" fontId="7" fillId="5" borderId="28" xfId="0" applyFont="1" applyFill="1" applyBorder="1" applyAlignment="1" applyProtection="1">
      <alignment vertical="top"/>
    </xf>
    <xf numFmtId="0" fontId="22" fillId="30" borderId="3" xfId="0" applyFont="1" applyFill="1" applyBorder="1" applyAlignment="1" applyProtection="1"/>
    <xf numFmtId="0" fontId="7" fillId="30" borderId="3" xfId="0" applyFont="1" applyFill="1" applyBorder="1" applyAlignment="1" applyProtection="1">
      <alignment vertical="center"/>
    </xf>
    <xf numFmtId="0" fontId="17" fillId="4" borderId="3" xfId="0" applyFont="1" applyFill="1" applyBorder="1" applyAlignment="1" applyProtection="1"/>
    <xf numFmtId="0" fontId="33" fillId="29" borderId="4" xfId="0" applyFont="1" applyFill="1" applyBorder="1" applyAlignment="1" applyProtection="1">
      <alignment horizontal="center" vertical="center"/>
    </xf>
    <xf numFmtId="0" fontId="17" fillId="9" borderId="3" xfId="0" applyFont="1" applyFill="1" applyBorder="1" applyAlignment="1" applyProtection="1">
      <alignment vertical="top" wrapText="1"/>
    </xf>
    <xf numFmtId="0" fontId="17" fillId="4" borderId="3" xfId="0" applyFont="1" applyFill="1" applyBorder="1" applyAlignment="1" applyProtection="1">
      <alignment vertical="center"/>
    </xf>
    <xf numFmtId="0" fontId="17" fillId="4" borderId="3" xfId="0" applyFont="1" applyFill="1" applyBorder="1" applyAlignment="1" applyProtection="1">
      <alignment horizontal="left" vertical="top"/>
    </xf>
    <xf numFmtId="0" fontId="15" fillId="4" borderId="3" xfId="1" applyFont="1" applyFill="1" applyBorder="1" applyAlignment="1" applyProtection="1">
      <alignment horizontal="left" vertical="top"/>
    </xf>
    <xf numFmtId="0" fontId="33" fillId="30" borderId="3" xfId="0" applyFont="1" applyFill="1" applyBorder="1" applyAlignment="1" applyProtection="1">
      <alignment horizontal="left" vertical="top"/>
    </xf>
    <xf numFmtId="0" fontId="33" fillId="5" borderId="22" xfId="0" applyFont="1" applyFill="1" applyBorder="1" applyAlignment="1" applyProtection="1">
      <alignment vertical="center"/>
    </xf>
    <xf numFmtId="0" fontId="33" fillId="5" borderId="22" xfId="0" applyFont="1" applyFill="1" applyBorder="1" applyAlignment="1" applyProtection="1"/>
    <xf numFmtId="0" fontId="33" fillId="22" borderId="3" xfId="0" applyFont="1" applyFill="1" applyBorder="1" applyAlignment="1" applyProtection="1">
      <alignment vertical="center"/>
    </xf>
    <xf numFmtId="0" fontId="33" fillId="25" borderId="3" xfId="0" applyFont="1" applyFill="1" applyBorder="1" applyAlignment="1" applyProtection="1"/>
    <xf numFmtId="0" fontId="33" fillId="23" borderId="3" xfId="0" applyFont="1" applyFill="1" applyBorder="1" applyAlignment="1" applyProtection="1">
      <alignment vertical="top" wrapText="1"/>
    </xf>
    <xf numFmtId="0" fontId="33" fillId="5" borderId="3" xfId="0" applyFont="1" applyFill="1" applyBorder="1" applyAlignment="1" applyProtection="1">
      <alignment horizontal="center" vertical="center"/>
    </xf>
    <xf numFmtId="0" fontId="33" fillId="5" borderId="27" xfId="0" applyFont="1" applyFill="1" applyBorder="1" applyAlignment="1" applyProtection="1">
      <alignment horizontal="center" vertical="center"/>
    </xf>
    <xf numFmtId="0" fontId="33" fillId="30" borderId="3" xfId="0" applyFont="1" applyFill="1" applyBorder="1" applyAlignment="1" applyProtection="1"/>
    <xf numFmtId="0" fontId="12" fillId="9" borderId="3" xfId="0" applyFont="1" applyFill="1" applyBorder="1" applyAlignment="1">
      <alignment vertical="top" wrapText="1"/>
    </xf>
    <xf numFmtId="0" fontId="42" fillId="31" borderId="4" xfId="0" applyFont="1" applyFill="1" applyBorder="1" applyAlignment="1">
      <alignment horizontal="center" vertical="center" shrinkToFit="1"/>
    </xf>
    <xf numFmtId="0" fontId="3" fillId="16" borderId="0" xfId="0" applyFont="1" applyFill="1" applyAlignment="1" applyProtection="1">
      <alignment vertical="center"/>
    </xf>
    <xf numFmtId="0" fontId="43" fillId="16" borderId="0" xfId="0" applyFont="1" applyFill="1" applyAlignment="1" applyProtection="1">
      <alignment horizontal="center"/>
    </xf>
    <xf numFmtId="0" fontId="44" fillId="18" borderId="4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 applyProtection="1">
      <alignment vertical="top"/>
    </xf>
    <xf numFmtId="0" fontId="6" fillId="32" borderId="3" xfId="0" applyFont="1" applyFill="1" applyBorder="1" applyAlignment="1" applyProtection="1">
      <alignment horizontal="left" vertical="top"/>
    </xf>
    <xf numFmtId="0" fontId="46" fillId="3" borderId="0" xfId="0" applyFont="1" applyFill="1" applyAlignment="1" applyProtection="1"/>
    <xf numFmtId="0" fontId="46" fillId="4" borderId="24" xfId="0" applyFont="1" applyFill="1" applyBorder="1" applyAlignment="1" applyProtection="1"/>
    <xf numFmtId="0" fontId="47" fillId="9" borderId="3" xfId="0" applyFont="1" applyFill="1" applyBorder="1" applyAlignment="1" applyProtection="1">
      <alignment vertical="top" wrapText="1"/>
    </xf>
    <xf numFmtId="0" fontId="46" fillId="4" borderId="25" xfId="0" applyFont="1" applyFill="1" applyBorder="1" applyAlignment="1" applyProtection="1"/>
    <xf numFmtId="0" fontId="7" fillId="15" borderId="3" xfId="0" applyFont="1" applyFill="1" applyBorder="1" applyAlignment="1" applyProtection="1">
      <alignment vertical="top" wrapText="1"/>
    </xf>
    <xf numFmtId="0" fontId="7" fillId="5" borderId="25" xfId="0" applyFont="1" applyFill="1" applyBorder="1" applyAlignment="1" applyProtection="1"/>
    <xf numFmtId="49" fontId="7" fillId="8" borderId="4" xfId="0" applyNumberFormat="1" applyFont="1" applyFill="1" applyBorder="1" applyAlignment="1" applyProtection="1">
      <alignment horizontal="left" vertical="top" wrapText="1"/>
      <protection locked="0"/>
    </xf>
    <xf numFmtId="49" fontId="7" fillId="4" borderId="4" xfId="0" applyNumberFormat="1" applyFont="1" applyFill="1" applyBorder="1" applyAlignment="1" applyProtection="1">
      <alignment vertical="top" wrapText="1"/>
      <protection locked="0"/>
    </xf>
    <xf numFmtId="49" fontId="1" fillId="15" borderId="18" xfId="0" applyNumberFormat="1" applyFont="1" applyFill="1" applyBorder="1" applyAlignment="1" applyProtection="1">
      <alignment horizontal="left" vertical="top" wrapText="1"/>
      <protection locked="0"/>
    </xf>
    <xf numFmtId="49" fontId="1" fillId="15" borderId="18" xfId="0" applyNumberFormat="1" applyFont="1" applyFill="1" applyBorder="1" applyAlignment="1" applyProtection="1">
      <alignment vertical="top" wrapText="1"/>
      <protection locked="0"/>
    </xf>
    <xf numFmtId="49" fontId="1" fillId="15" borderId="19" xfId="0" applyNumberFormat="1" applyFont="1" applyFill="1" applyBorder="1" applyAlignment="1" applyProtection="1">
      <alignment horizontal="left" vertical="top" wrapText="1"/>
      <protection locked="0"/>
    </xf>
    <xf numFmtId="49" fontId="7" fillId="15" borderId="17" xfId="0" applyNumberFormat="1" applyFont="1" applyFill="1" applyBorder="1" applyAlignment="1" applyProtection="1">
      <alignment horizontal="left" vertical="top" wrapText="1"/>
      <protection locked="0"/>
    </xf>
    <xf numFmtId="0" fontId="7" fillId="5" borderId="25" xfId="0" applyFont="1" applyFill="1" applyBorder="1" applyAlignment="1" applyProtection="1">
      <alignment horizontal="left" vertical="top"/>
    </xf>
    <xf numFmtId="0" fontId="7" fillId="5" borderId="28" xfId="0" applyFont="1" applyFill="1" applyBorder="1" applyAlignment="1" applyProtection="1">
      <alignment horizontal="left" vertical="top"/>
    </xf>
    <xf numFmtId="0" fontId="18" fillId="9" borderId="3" xfId="0" applyFont="1" applyFill="1" applyBorder="1" applyAlignment="1" applyProtection="1">
      <alignment vertical="top" wrapText="1"/>
    </xf>
    <xf numFmtId="0" fontId="18" fillId="9" borderId="3" xfId="0" applyFont="1" applyFill="1" applyBorder="1" applyAlignment="1" applyProtection="1">
      <alignment horizontal="right" vertical="top"/>
    </xf>
    <xf numFmtId="0" fontId="7" fillId="4" borderId="15" xfId="0" applyFont="1" applyFill="1" applyBorder="1" applyAlignment="1" applyProtection="1">
      <alignment vertical="top" wrapText="1"/>
    </xf>
    <xf numFmtId="0" fontId="5" fillId="4" borderId="13" xfId="0" applyFont="1" applyFill="1" applyBorder="1" applyAlignment="1" applyProtection="1">
      <alignment horizontal="right" vertical="top"/>
    </xf>
    <xf numFmtId="0" fontId="15" fillId="26" borderId="3" xfId="1" applyFont="1" applyFill="1" applyAlignment="1">
      <alignment horizontal="right"/>
    </xf>
    <xf numFmtId="0" fontId="15" fillId="9" borderId="6" xfId="0" applyFont="1" applyFill="1" applyBorder="1" applyAlignment="1">
      <alignment horizontal="right" vertical="top" wrapText="1"/>
    </xf>
    <xf numFmtId="0" fontId="15" fillId="4" borderId="3" xfId="1" applyFont="1" applyFill="1" applyBorder="1" applyAlignment="1">
      <alignment horizontal="right" wrapText="1"/>
    </xf>
    <xf numFmtId="0" fontId="33" fillId="4" borderId="3" xfId="1" applyFont="1" applyFill="1" applyBorder="1" applyAlignment="1">
      <alignment horizontal="right" wrapText="1"/>
    </xf>
    <xf numFmtId="0" fontId="15" fillId="4" borderId="11" xfId="1" applyFont="1" applyFill="1" applyBorder="1" applyAlignment="1">
      <alignment horizontal="right" wrapText="1"/>
    </xf>
    <xf numFmtId="0" fontId="15" fillId="26" borderId="3" xfId="1" applyFont="1" applyFill="1" applyBorder="1" applyAlignment="1">
      <alignment horizontal="right" wrapText="1"/>
    </xf>
    <xf numFmtId="0" fontId="15" fillId="4" borderId="6" xfId="1" applyFont="1" applyFill="1" applyBorder="1" applyAlignment="1">
      <alignment horizontal="right"/>
    </xf>
    <xf numFmtId="0" fontId="15" fillId="4" borderId="3" xfId="1" applyFont="1" applyFill="1" applyBorder="1" applyAlignment="1">
      <alignment horizontal="right"/>
    </xf>
    <xf numFmtId="0" fontId="15" fillId="4" borderId="11" xfId="1" applyFont="1" applyFill="1" applyBorder="1" applyAlignment="1">
      <alignment horizontal="right"/>
    </xf>
    <xf numFmtId="0" fontId="15" fillId="26" borderId="3" xfId="1" applyFont="1" applyFill="1" applyBorder="1" applyAlignment="1">
      <alignment horizontal="right"/>
    </xf>
    <xf numFmtId="0" fontId="15" fillId="9" borderId="3" xfId="0" applyFont="1" applyFill="1" applyBorder="1" applyAlignment="1">
      <alignment horizontal="right" vertical="center" wrapText="1"/>
    </xf>
    <xf numFmtId="0" fontId="15" fillId="17" borderId="29" xfId="0" applyFont="1" applyFill="1" applyBorder="1" applyAlignment="1">
      <alignment horizontal="right" vertical="center" shrinkToFit="1"/>
    </xf>
    <xf numFmtId="0" fontId="17" fillId="19" borderId="4" xfId="0" applyFont="1" applyFill="1" applyBorder="1" applyAlignment="1">
      <alignment horizontal="right" vertical="top" shrinkToFit="1"/>
    </xf>
    <xf numFmtId="0" fontId="15" fillId="9" borderId="3" xfId="0" applyFont="1" applyFill="1" applyBorder="1" applyAlignment="1">
      <alignment horizontal="right" vertical="top" shrinkToFit="1"/>
    </xf>
    <xf numFmtId="0" fontId="15" fillId="4" borderId="11" xfId="0" applyFont="1" applyFill="1" applyBorder="1" applyAlignment="1">
      <alignment horizontal="right" vertical="top" shrinkToFit="1"/>
    </xf>
    <xf numFmtId="0" fontId="15" fillId="4" borderId="3" xfId="0" applyFont="1" applyFill="1" applyBorder="1" applyAlignment="1">
      <alignment horizontal="right" vertical="top" shrinkToFit="1"/>
    </xf>
    <xf numFmtId="0" fontId="15" fillId="9" borderId="3" xfId="0" applyFont="1" applyFill="1" applyBorder="1" applyAlignment="1">
      <alignment horizontal="right" vertical="center" shrinkToFit="1"/>
    </xf>
    <xf numFmtId="0" fontId="15" fillId="14" borderId="3" xfId="0" applyFont="1" applyFill="1" applyBorder="1" applyAlignment="1">
      <alignment horizontal="right" vertical="top" shrinkToFit="1"/>
    </xf>
    <xf numFmtId="0" fontId="15" fillId="14" borderId="3" xfId="0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right" vertical="top"/>
    </xf>
    <xf numFmtId="0" fontId="15" fillId="5" borderId="3" xfId="1" applyFont="1" applyFill="1" applyAlignment="1">
      <alignment horizontal="right"/>
    </xf>
    <xf numFmtId="0" fontId="30" fillId="24" borderId="3" xfId="0" applyFont="1" applyFill="1" applyBorder="1" applyAlignment="1" applyProtection="1">
      <alignment horizontal="left" vertical="top"/>
    </xf>
    <xf numFmtId="0" fontId="4" fillId="6" borderId="3" xfId="0" applyFont="1" applyFill="1" applyBorder="1" applyAlignment="1" applyProtection="1">
      <alignment horizontal="left" vertical="top"/>
    </xf>
    <xf numFmtId="0" fontId="4" fillId="5" borderId="3" xfId="0" applyFont="1" applyFill="1" applyBorder="1" applyAlignment="1" applyProtection="1">
      <alignment horizontal="right" vertical="center"/>
    </xf>
    <xf numFmtId="0" fontId="5" fillId="16" borderId="0" xfId="0" applyFont="1" applyFill="1" applyAlignment="1" applyProtection="1">
      <alignment vertical="center"/>
    </xf>
    <xf numFmtId="49" fontId="12" fillId="3" borderId="0" xfId="0" applyNumberFormat="1" applyFont="1" applyFill="1" applyAlignment="1" applyProtection="1"/>
    <xf numFmtId="0" fontId="24" fillId="16" borderId="0" xfId="0" applyFont="1" applyFill="1" applyAlignment="1" applyProtection="1">
      <alignment horizontal="left" vertical="top"/>
    </xf>
    <xf numFmtId="0" fontId="24" fillId="5" borderId="22" xfId="0" applyFont="1" applyFill="1" applyBorder="1" applyAlignment="1" applyProtection="1">
      <alignment vertical="center"/>
    </xf>
    <xf numFmtId="0" fontId="4" fillId="24" borderId="3" xfId="0" applyFont="1" applyFill="1" applyBorder="1" applyAlignment="1" applyProtection="1">
      <alignment horizontal="right" vertical="center"/>
    </xf>
    <xf numFmtId="0" fontId="34" fillId="5" borderId="3" xfId="0" applyFont="1" applyFill="1" applyBorder="1" applyAlignment="1" applyProtection="1">
      <alignment vertical="center"/>
    </xf>
    <xf numFmtId="0" fontId="7" fillId="16" borderId="0" xfId="0" applyFont="1" applyFill="1" applyAlignment="1" applyProtection="1">
      <alignment horizontal="center" vertical="center"/>
    </xf>
    <xf numFmtId="0" fontId="34" fillId="24" borderId="3" xfId="0" applyFont="1" applyFill="1" applyBorder="1" applyAlignment="1" applyProtection="1">
      <alignment horizontal="center" vertical="center"/>
    </xf>
    <xf numFmtId="0" fontId="22" fillId="5" borderId="3" xfId="0" applyFont="1" applyFill="1" applyBorder="1" applyAlignment="1" applyProtection="1">
      <alignment horizontal="left" vertical="top"/>
    </xf>
    <xf numFmtId="49" fontId="1" fillId="15" borderId="4" xfId="0" applyNumberFormat="1" applyFont="1" applyFill="1" applyBorder="1" applyAlignment="1" applyProtection="1">
      <alignment vertical="top" wrapText="1"/>
    </xf>
    <xf numFmtId="49" fontId="1" fillId="15" borderId="4" xfId="0" applyNumberFormat="1" applyFont="1" applyFill="1" applyBorder="1" applyAlignment="1" applyProtection="1">
      <alignment horizontal="left" vertical="center" shrinkToFit="1"/>
    </xf>
    <xf numFmtId="49" fontId="1" fillId="15" borderId="26" xfId="0" applyNumberFormat="1" applyFont="1" applyFill="1" applyBorder="1" applyAlignment="1" applyProtection="1">
      <alignment vertical="top" wrapText="1"/>
    </xf>
    <xf numFmtId="49" fontId="7" fillId="5" borderId="28" xfId="0" applyNumberFormat="1" applyFont="1" applyFill="1" applyBorder="1" applyAlignment="1" applyProtection="1">
      <alignment horizontal="left" vertical="top"/>
    </xf>
    <xf numFmtId="0" fontId="24" fillId="25" borderId="3" xfId="0" applyFont="1" applyFill="1" applyBorder="1" applyAlignment="1" applyProtection="1"/>
    <xf numFmtId="0" fontId="5" fillId="16" borderId="3" xfId="0" applyFont="1" applyFill="1" applyBorder="1" applyAlignment="1" applyProtection="1"/>
    <xf numFmtId="0" fontId="24" fillId="5" borderId="3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 applyProtection="1">
      <alignment vertical="center"/>
    </xf>
    <xf numFmtId="0" fontId="5" fillId="5" borderId="3" xfId="0" applyFont="1" applyFill="1" applyBorder="1" applyAlignment="1" applyProtection="1">
      <alignment horizontal="center" vertical="center"/>
    </xf>
    <xf numFmtId="0" fontId="5" fillId="15" borderId="3" xfId="0" applyFont="1" applyFill="1" applyBorder="1" applyAlignment="1" applyProtection="1">
      <alignment horizontal="left" vertical="center" wrapText="1"/>
    </xf>
    <xf numFmtId="0" fontId="5" fillId="5" borderId="25" xfId="0" applyFont="1" applyFill="1" applyBorder="1" applyAlignment="1" applyProtection="1">
      <alignment vertical="top"/>
    </xf>
    <xf numFmtId="0" fontId="5" fillId="5" borderId="26" xfId="0" applyFont="1" applyFill="1" applyBorder="1" applyAlignment="1" applyProtection="1"/>
    <xf numFmtId="0" fontId="24" fillId="5" borderId="27" xfId="0" applyFont="1" applyFill="1" applyBorder="1" applyAlignment="1" applyProtection="1">
      <alignment horizontal="center" vertical="center"/>
    </xf>
    <xf numFmtId="0" fontId="5" fillId="5" borderId="27" xfId="0" applyFont="1" applyFill="1" applyBorder="1" applyAlignment="1" applyProtection="1">
      <alignment vertical="center"/>
    </xf>
    <xf numFmtId="0" fontId="5" fillId="5" borderId="27" xfId="0" applyFont="1" applyFill="1" applyBorder="1" applyAlignment="1" applyProtection="1">
      <alignment horizontal="center" vertical="center"/>
    </xf>
    <xf numFmtId="0" fontId="5" fillId="15" borderId="27" xfId="0" applyFont="1" applyFill="1" applyBorder="1" applyAlignment="1" applyProtection="1">
      <alignment horizontal="left" vertical="center" wrapText="1"/>
    </xf>
    <xf numFmtId="0" fontId="5" fillId="5" borderId="28" xfId="0" applyFont="1" applyFill="1" applyBorder="1" applyAlignment="1" applyProtection="1">
      <alignment vertical="top"/>
    </xf>
    <xf numFmtId="0" fontId="24" fillId="16" borderId="0" xfId="0" applyFont="1" applyFill="1" applyAlignment="1" applyProtection="1"/>
    <xf numFmtId="0" fontId="18" fillId="9" borderId="3" xfId="0" applyFont="1" applyFill="1" applyBorder="1" applyAlignment="1" applyProtection="1">
      <alignment vertical="top"/>
    </xf>
    <xf numFmtId="0" fontId="4" fillId="5" borderId="25" xfId="0" applyFont="1" applyFill="1" applyBorder="1" applyAlignment="1" applyProtection="1">
      <alignment horizontal="right" vertical="center"/>
    </xf>
    <xf numFmtId="49" fontId="7" fillId="5" borderId="13" xfId="0" applyNumberFormat="1" applyFont="1" applyFill="1" applyBorder="1" applyAlignment="1" applyProtection="1">
      <alignment horizontal="left" vertical="top" wrapText="1"/>
      <protection locked="0"/>
    </xf>
    <xf numFmtId="49" fontId="7" fillId="5" borderId="14" xfId="0" applyNumberFormat="1" applyFont="1" applyFill="1" applyBorder="1" applyAlignment="1" applyProtection="1">
      <alignment horizontal="left" vertical="top" wrapText="1"/>
      <protection locked="0"/>
    </xf>
    <xf numFmtId="49" fontId="7" fillId="5" borderId="15" xfId="0" applyNumberFormat="1" applyFont="1" applyFill="1" applyBorder="1" applyAlignment="1" applyProtection="1">
      <alignment horizontal="left" vertical="top" wrapText="1"/>
      <protection locked="0"/>
    </xf>
    <xf numFmtId="49" fontId="7" fillId="5" borderId="13" xfId="0" applyNumberFormat="1" applyFont="1" applyFill="1" applyBorder="1" applyAlignment="1" applyProtection="1">
      <alignment horizontal="left" vertical="center" shrinkToFit="1"/>
      <protection locked="0"/>
    </xf>
    <xf numFmtId="49" fontId="7" fillId="5" borderId="14" xfId="0" applyNumberFormat="1" applyFont="1" applyFill="1" applyBorder="1" applyAlignment="1" applyProtection="1">
      <alignment horizontal="left" vertical="center" shrinkToFit="1"/>
      <protection locked="0"/>
    </xf>
    <xf numFmtId="49" fontId="7" fillId="5" borderId="15" xfId="0" applyNumberFormat="1" applyFont="1" applyFill="1" applyBorder="1" applyAlignment="1" applyProtection="1">
      <alignment horizontal="left" vertical="center" shrinkToFit="1"/>
      <protection locked="0"/>
    </xf>
    <xf numFmtId="0" fontId="39" fillId="2" borderId="3" xfId="0" applyFont="1" applyFill="1" applyBorder="1" applyAlignment="1" applyProtection="1">
      <alignment horizontal="right" vertical="center"/>
    </xf>
    <xf numFmtId="49" fontId="1" fillId="15" borderId="21" xfId="0" applyNumberFormat="1" applyFont="1" applyFill="1" applyBorder="1" applyAlignment="1" applyProtection="1">
      <alignment horizontal="left" vertical="top" wrapText="1"/>
    </xf>
    <xf numFmtId="49" fontId="1" fillId="15" borderId="23" xfId="0" applyNumberFormat="1" applyFont="1" applyFill="1" applyBorder="1" applyAlignment="1" applyProtection="1">
      <alignment horizontal="left" vertical="top" wrapText="1"/>
    </xf>
    <xf numFmtId="49" fontId="1" fillId="15" borderId="24" xfId="0" applyNumberFormat="1" applyFont="1" applyFill="1" applyBorder="1" applyAlignment="1" applyProtection="1">
      <alignment horizontal="left" vertical="top"/>
    </xf>
    <xf numFmtId="49" fontId="1" fillId="15" borderId="25" xfId="0" applyNumberFormat="1" applyFont="1" applyFill="1" applyBorder="1" applyAlignment="1" applyProtection="1">
      <alignment horizontal="left" vertical="top"/>
    </xf>
    <xf numFmtId="49" fontId="1" fillId="15" borderId="24" xfId="0" applyNumberFormat="1" applyFont="1" applyFill="1" applyBorder="1" applyAlignment="1" applyProtection="1">
      <alignment horizontal="left" vertical="top" wrapText="1"/>
    </xf>
    <xf numFmtId="49" fontId="1" fillId="15" borderId="25" xfId="0" applyNumberFormat="1" applyFont="1" applyFill="1" applyBorder="1" applyAlignment="1" applyProtection="1">
      <alignment horizontal="left" vertical="top" wrapText="1"/>
    </xf>
    <xf numFmtId="49" fontId="1" fillId="15" borderId="26" xfId="0" applyNumberFormat="1" applyFont="1" applyFill="1" applyBorder="1" applyAlignment="1" applyProtection="1">
      <alignment horizontal="left" vertical="top" wrapText="1"/>
    </xf>
    <xf numFmtId="49" fontId="1" fillId="15" borderId="28" xfId="0" applyNumberFormat="1" applyFont="1" applyFill="1" applyBorder="1" applyAlignment="1" applyProtection="1">
      <alignment horizontal="left" vertical="top" wrapText="1"/>
    </xf>
    <xf numFmtId="0" fontId="0" fillId="4" borderId="3" xfId="1" applyFont="1" applyFill="1" applyBorder="1" applyAlignment="1">
      <alignment horizontal="left" wrapText="1"/>
    </xf>
    <xf numFmtId="0" fontId="0" fillId="4" borderId="11" xfId="1" applyFont="1" applyFill="1" applyBorder="1" applyAlignment="1">
      <alignment horizontal="left" wrapText="1"/>
    </xf>
    <xf numFmtId="0" fontId="24" fillId="4" borderId="3" xfId="1" applyFont="1" applyFill="1" applyBorder="1" applyAlignment="1">
      <alignment horizontal="left" wrapText="1"/>
    </xf>
  </cellXfs>
  <cellStyles count="6">
    <cellStyle name="Normal 2" xfId="1"/>
    <cellStyle name="Normal 2 2" xfId="3"/>
    <cellStyle name="Normal 3" xfId="2"/>
    <cellStyle name="Normal 4" xfId="4"/>
    <cellStyle name="Normal 5" xfId="5"/>
    <cellStyle name="Normální" xfId="0" builtinId="0"/>
  </cellStyles>
  <dxfs count="33">
    <dxf>
      <font>
        <color rgb="FFFF000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theme="0" tint="-4.9989318521683403E-2"/>
        </patternFill>
      </fill>
    </dxf>
    <dxf>
      <fill>
        <patternFill>
          <bgColor rgb="FF92D050"/>
        </patternFill>
      </fill>
      <border>
        <left/>
        <right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>
          <bgColor rgb="FF92D050"/>
        </patternFill>
      </fill>
      <border>
        <left/>
        <right/>
        <bottom/>
        <vertical/>
        <horizontal/>
      </border>
    </dxf>
    <dxf>
      <font>
        <b/>
        <i val="0"/>
        <u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  <border>
        <left/>
        <right/>
        <bottom/>
        <vertical/>
        <horizontal/>
      </border>
    </dxf>
    <dxf>
      <border>
        <bottom style="thin">
          <color auto="1"/>
        </bottom>
        <vertical/>
        <horizontal/>
      </border>
    </dxf>
    <dxf>
      <font>
        <b/>
        <i val="0"/>
        <u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CheckBox" fmlaLink="$C$30" lockText="1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Radio" firstButton="1" fmlaLink="$G38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Radio" firstButton="1" fmlaLink="$G39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CheckBox" fmlaLink="$C$27" lockText="1" noThreeD="1"/>
</file>

<file path=xl/ctrlProps/ctrlProp110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Radio" firstButton="1" fmlaLink="$G40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Radio" firstButton="1" fmlaLink="$G41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GBox" noThreeD="1"/>
</file>

<file path=xl/ctrlProps/ctrlProp119.xml><?xml version="1.0" encoding="utf-8"?>
<formControlPr xmlns="http://schemas.microsoft.com/office/spreadsheetml/2009/9/main" objectType="Radio" firstButton="1" fmlaLink="$G42" lockText="1" noThreeD="1"/>
</file>

<file path=xl/ctrlProps/ctrlProp12.xml><?xml version="1.0" encoding="utf-8"?>
<formControlPr xmlns="http://schemas.microsoft.com/office/spreadsheetml/2009/9/main" objectType="CheckBox" fmlaLink="$C$26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22.xml><?xml version="1.0" encoding="utf-8"?>
<formControlPr xmlns="http://schemas.microsoft.com/office/spreadsheetml/2009/9/main" objectType="GBox" noThreeD="1"/>
</file>

<file path=xl/ctrlProps/ctrlProp123.xml><?xml version="1.0" encoding="utf-8"?>
<formControlPr xmlns="http://schemas.microsoft.com/office/spreadsheetml/2009/9/main" objectType="Radio" firstButton="1" fmlaLink="$G43" lockText="1" noThreeD="1"/>
</file>

<file path=xl/ctrlProps/ctrlProp124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Radio" firstButton="1" fmlaLink="$G44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CheckBox" fmlaLink="$C$24" lockText="1" noThreeD="1"/>
</file>

<file path=xl/ctrlProps/ctrlProp130.xml><?xml version="1.0" encoding="utf-8"?>
<formControlPr xmlns="http://schemas.microsoft.com/office/spreadsheetml/2009/9/main" objectType="GBox" noThreeD="1"/>
</file>

<file path=xl/ctrlProps/ctrlProp131.xml><?xml version="1.0" encoding="utf-8"?>
<formControlPr xmlns="http://schemas.microsoft.com/office/spreadsheetml/2009/9/main" objectType="Radio" firstButton="1" fmlaLink="$G45" lockText="1" noThreeD="1"/>
</file>

<file path=xl/ctrlProps/ctrlProp132.xml><?xml version="1.0" encoding="utf-8"?>
<formControlPr xmlns="http://schemas.microsoft.com/office/spreadsheetml/2009/9/main" objectType="Radio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GBox" noThreeD="1"/>
</file>

<file path=xl/ctrlProps/ctrlProp135.xml><?xml version="1.0" encoding="utf-8"?>
<formControlPr xmlns="http://schemas.microsoft.com/office/spreadsheetml/2009/9/main" objectType="Radio" firstButton="1" fmlaLink="$G9" noThreeD="1"/>
</file>

<file path=xl/ctrlProps/ctrlProp136.xml><?xml version="1.0" encoding="utf-8"?>
<formControlPr xmlns="http://schemas.microsoft.com/office/spreadsheetml/2009/9/main" objectType="Radio" noThreeD="1"/>
</file>

<file path=xl/ctrlProps/ctrlProp137.xml><?xml version="1.0" encoding="utf-8"?>
<formControlPr xmlns="http://schemas.microsoft.com/office/spreadsheetml/2009/9/main" objectType="Radio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Radio" firstButton="1" fmlaLink="$G10" noThreeD="1"/>
</file>

<file path=xl/ctrlProps/ctrlProp14.xml><?xml version="1.0" encoding="utf-8"?>
<formControlPr xmlns="http://schemas.microsoft.com/office/spreadsheetml/2009/9/main" objectType="GBox" noThreeD="1"/>
</file>

<file path=xl/ctrlProps/ctrlProp140.xml><?xml version="1.0" encoding="utf-8"?>
<formControlPr xmlns="http://schemas.microsoft.com/office/spreadsheetml/2009/9/main" objectType="Radio" noThreeD="1"/>
</file>

<file path=xl/ctrlProps/ctrlProp141.xml><?xml version="1.0" encoding="utf-8"?>
<formControlPr xmlns="http://schemas.microsoft.com/office/spreadsheetml/2009/9/main" objectType="Radio" noThreeD="1"/>
</file>

<file path=xl/ctrlProps/ctrlProp142.xml><?xml version="1.0" encoding="utf-8"?>
<formControlPr xmlns="http://schemas.microsoft.com/office/spreadsheetml/2009/9/main" objectType="GBox" noThreeD="1"/>
</file>

<file path=xl/ctrlProps/ctrlProp143.xml><?xml version="1.0" encoding="utf-8"?>
<formControlPr xmlns="http://schemas.microsoft.com/office/spreadsheetml/2009/9/main" objectType="GBox" noThreeD="1"/>
</file>

<file path=xl/ctrlProps/ctrlProp144.xml><?xml version="1.0" encoding="utf-8"?>
<formControlPr xmlns="http://schemas.microsoft.com/office/spreadsheetml/2009/9/main" objectType="Radio" firstButton="1" fmlaLink="$G15" noThreeD="1"/>
</file>

<file path=xl/ctrlProps/ctrlProp145.xml><?xml version="1.0" encoding="utf-8"?>
<formControlPr xmlns="http://schemas.microsoft.com/office/spreadsheetml/2009/9/main" objectType="Radio" noThreeD="1"/>
</file>

<file path=xl/ctrlProps/ctrlProp146.xml><?xml version="1.0" encoding="utf-8"?>
<formControlPr xmlns="http://schemas.microsoft.com/office/spreadsheetml/2009/9/main" objectType="Radio" noThreeD="1"/>
</file>

<file path=xl/ctrlProps/ctrlProp147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Radio" firstButton="1" fmlaLink="$G16" noThreeD="1"/>
</file>

<file path=xl/ctrlProps/ctrlProp149.xml><?xml version="1.0" encoding="utf-8"?>
<formControlPr xmlns="http://schemas.microsoft.com/office/spreadsheetml/2009/9/main" objectType="Radio" noThreeD="1"/>
</file>

<file path=xl/ctrlProps/ctrlProp15.xml><?xml version="1.0" encoding="utf-8"?>
<formControlPr xmlns="http://schemas.microsoft.com/office/spreadsheetml/2009/9/main" objectType="CheckBox" fmlaLink="$C$37" lockText="1" noThreeD="1"/>
</file>

<file path=xl/ctrlProps/ctrlProp150.xml><?xml version="1.0" encoding="utf-8"?>
<formControlPr xmlns="http://schemas.microsoft.com/office/spreadsheetml/2009/9/main" objectType="Radio" noThreeD="1"/>
</file>

<file path=xl/ctrlProps/ctrlProp151.xml><?xml version="1.0" encoding="utf-8"?>
<formControlPr xmlns="http://schemas.microsoft.com/office/spreadsheetml/2009/9/main" objectType="GBox" noThreeD="1"/>
</file>

<file path=xl/ctrlProps/ctrlProp152.xml><?xml version="1.0" encoding="utf-8"?>
<formControlPr xmlns="http://schemas.microsoft.com/office/spreadsheetml/2009/9/main" objectType="Radio" firstButton="1" fmlaLink="$G17" noThreeD="1"/>
</file>

<file path=xl/ctrlProps/ctrlProp153.xml><?xml version="1.0" encoding="utf-8"?>
<formControlPr xmlns="http://schemas.microsoft.com/office/spreadsheetml/2009/9/main" objectType="Radio" noThreeD="1"/>
</file>

<file path=xl/ctrlProps/ctrlProp154.xml><?xml version="1.0" encoding="utf-8"?>
<formControlPr xmlns="http://schemas.microsoft.com/office/spreadsheetml/2009/9/main" objectType="Radio" noThreeD="1"/>
</file>

<file path=xl/ctrlProps/ctrlProp155.xml><?xml version="1.0" encoding="utf-8"?>
<formControlPr xmlns="http://schemas.microsoft.com/office/spreadsheetml/2009/9/main" objectType="GBox" noThreeD="1"/>
</file>

<file path=xl/ctrlProps/ctrlProp156.xml><?xml version="1.0" encoding="utf-8"?>
<formControlPr xmlns="http://schemas.microsoft.com/office/spreadsheetml/2009/9/main" objectType="Radio" firstButton="1" fmlaLink="$G18" noThreeD="1"/>
</file>

<file path=xl/ctrlProps/ctrlProp157.xml><?xml version="1.0" encoding="utf-8"?>
<formControlPr xmlns="http://schemas.microsoft.com/office/spreadsheetml/2009/9/main" objectType="Radio" noThreeD="1"/>
</file>

<file path=xl/ctrlProps/ctrlProp158.xml><?xml version="1.0" encoding="utf-8"?>
<formControlPr xmlns="http://schemas.microsoft.com/office/spreadsheetml/2009/9/main" objectType="Radio" noThreeD="1"/>
</file>

<file path=xl/ctrlProps/ctrlProp159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CheckBox" fmlaLink="$C$36" lockText="1" noThreeD="1"/>
</file>

<file path=xl/ctrlProps/ctrlProp160.xml><?xml version="1.0" encoding="utf-8"?>
<formControlPr xmlns="http://schemas.microsoft.com/office/spreadsheetml/2009/9/main" objectType="Radio" firstButton="1" fmlaLink="$G19" noThreeD="1"/>
</file>

<file path=xl/ctrlProps/ctrlProp161.xml><?xml version="1.0" encoding="utf-8"?>
<formControlPr xmlns="http://schemas.microsoft.com/office/spreadsheetml/2009/9/main" objectType="Radio" noThreeD="1"/>
</file>

<file path=xl/ctrlProps/ctrlProp162.xml><?xml version="1.0" encoding="utf-8"?>
<formControlPr xmlns="http://schemas.microsoft.com/office/spreadsheetml/2009/9/main" objectType="Radio" noThreeD="1"/>
</file>

<file path=xl/ctrlProps/ctrlProp163.xml><?xml version="1.0" encoding="utf-8"?>
<formControlPr xmlns="http://schemas.microsoft.com/office/spreadsheetml/2009/9/main" objectType="GBox" noThreeD="1"/>
</file>

<file path=xl/ctrlProps/ctrlProp164.xml><?xml version="1.0" encoding="utf-8"?>
<formControlPr xmlns="http://schemas.microsoft.com/office/spreadsheetml/2009/9/main" objectType="Radio" firstButton="1" fmlaLink="$G20" noThreeD="1"/>
</file>

<file path=xl/ctrlProps/ctrlProp165.xml><?xml version="1.0" encoding="utf-8"?>
<formControlPr xmlns="http://schemas.microsoft.com/office/spreadsheetml/2009/9/main" objectType="Radio" noThreeD="1"/>
</file>

<file path=xl/ctrlProps/ctrlProp166.xml><?xml version="1.0" encoding="utf-8"?>
<formControlPr xmlns="http://schemas.microsoft.com/office/spreadsheetml/2009/9/main" objectType="Radio" noThreeD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Radio" firstButton="1" fmlaLink="$G21" noThreeD="1"/>
</file>

<file path=xl/ctrlProps/ctrlProp169.xml><?xml version="1.0" encoding="utf-8"?>
<formControlPr xmlns="http://schemas.microsoft.com/office/spreadsheetml/2009/9/main" objectType="Radio" noThreeD="1"/>
</file>

<file path=xl/ctrlProps/ctrlProp17.xml><?xml version="1.0" encoding="utf-8"?>
<formControlPr xmlns="http://schemas.microsoft.com/office/spreadsheetml/2009/9/main" objectType="CheckBox" fmlaLink="$C$35" lockText="1" noThreeD="1"/>
</file>

<file path=xl/ctrlProps/ctrlProp170.xml><?xml version="1.0" encoding="utf-8"?>
<formControlPr xmlns="http://schemas.microsoft.com/office/spreadsheetml/2009/9/main" objectType="Radio" noThreeD="1"/>
</file>

<file path=xl/ctrlProps/ctrlProp171.xml><?xml version="1.0" encoding="utf-8"?>
<formControlPr xmlns="http://schemas.microsoft.com/office/spreadsheetml/2009/9/main" objectType="GBox" noThreeD="1"/>
</file>

<file path=xl/ctrlProps/ctrlProp172.xml><?xml version="1.0" encoding="utf-8"?>
<formControlPr xmlns="http://schemas.microsoft.com/office/spreadsheetml/2009/9/main" objectType="Radio" firstButton="1" fmlaLink="$G26" noThreeD="1"/>
</file>

<file path=xl/ctrlProps/ctrlProp173.xml><?xml version="1.0" encoding="utf-8"?>
<formControlPr xmlns="http://schemas.microsoft.com/office/spreadsheetml/2009/9/main" objectType="Radio" noThreeD="1"/>
</file>

<file path=xl/ctrlProps/ctrlProp174.xml><?xml version="1.0" encoding="utf-8"?>
<formControlPr xmlns="http://schemas.microsoft.com/office/spreadsheetml/2009/9/main" objectType="Radio" noThreeD="1"/>
</file>

<file path=xl/ctrlProps/ctrlProp175.xml><?xml version="1.0" encoding="utf-8"?>
<formControlPr xmlns="http://schemas.microsoft.com/office/spreadsheetml/2009/9/main" objectType="GBox" noThreeD="1"/>
</file>

<file path=xl/ctrlProps/ctrlProp176.xml><?xml version="1.0" encoding="utf-8"?>
<formControlPr xmlns="http://schemas.microsoft.com/office/spreadsheetml/2009/9/main" objectType="Radio" firstButton="1" fmlaLink="$G27" noThreeD="1"/>
</file>

<file path=xl/ctrlProps/ctrlProp177.xml><?xml version="1.0" encoding="utf-8"?>
<formControlPr xmlns="http://schemas.microsoft.com/office/spreadsheetml/2009/9/main" objectType="Radio" noThreeD="1"/>
</file>

<file path=xl/ctrlProps/ctrlProp178.xml><?xml version="1.0" encoding="utf-8"?>
<formControlPr xmlns="http://schemas.microsoft.com/office/spreadsheetml/2009/9/main" objectType="Radio" noThreeD="1"/>
</file>

<file path=xl/ctrlProps/ctrlProp179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CheckBox" fmlaLink="$C$34" lockText="1" noThreeD="1"/>
</file>

<file path=xl/ctrlProps/ctrlProp180.xml><?xml version="1.0" encoding="utf-8"?>
<formControlPr xmlns="http://schemas.microsoft.com/office/spreadsheetml/2009/9/main" objectType="Radio" firstButton="1" fmlaLink="$G28" noThreeD="1"/>
</file>

<file path=xl/ctrlProps/ctrlProp181.xml><?xml version="1.0" encoding="utf-8"?>
<formControlPr xmlns="http://schemas.microsoft.com/office/spreadsheetml/2009/9/main" objectType="Radio" noThreeD="1"/>
</file>

<file path=xl/ctrlProps/ctrlProp182.xml><?xml version="1.0" encoding="utf-8"?>
<formControlPr xmlns="http://schemas.microsoft.com/office/spreadsheetml/2009/9/main" objectType="Radio" noThreeD="1"/>
</file>

<file path=xl/ctrlProps/ctrlProp183.xml><?xml version="1.0" encoding="utf-8"?>
<formControlPr xmlns="http://schemas.microsoft.com/office/spreadsheetml/2009/9/main" objectType="GBox" noThreeD="1"/>
</file>

<file path=xl/ctrlProps/ctrlProp184.xml><?xml version="1.0" encoding="utf-8"?>
<formControlPr xmlns="http://schemas.microsoft.com/office/spreadsheetml/2009/9/main" objectType="Radio" firstButton="1" fmlaLink="$G29" noThreeD="1"/>
</file>

<file path=xl/ctrlProps/ctrlProp185.xml><?xml version="1.0" encoding="utf-8"?>
<formControlPr xmlns="http://schemas.microsoft.com/office/spreadsheetml/2009/9/main" objectType="Radio" noThreeD="1"/>
</file>

<file path=xl/ctrlProps/ctrlProp186.xml><?xml version="1.0" encoding="utf-8"?>
<formControlPr xmlns="http://schemas.microsoft.com/office/spreadsheetml/2009/9/main" objectType="Radio" noThreeD="1"/>
</file>

<file path=xl/ctrlProps/ctrlProp187.xml><?xml version="1.0" encoding="utf-8"?>
<formControlPr xmlns="http://schemas.microsoft.com/office/spreadsheetml/2009/9/main" objectType="GBox" noThreeD="1"/>
</file>

<file path=xl/ctrlProps/ctrlProp188.xml><?xml version="1.0" encoding="utf-8"?>
<formControlPr xmlns="http://schemas.microsoft.com/office/spreadsheetml/2009/9/main" objectType="Radio" firstButton="1" fmlaLink="$G35" noThreeD="1"/>
</file>

<file path=xl/ctrlProps/ctrlProp189.xml><?xml version="1.0" encoding="utf-8"?>
<formControlPr xmlns="http://schemas.microsoft.com/office/spreadsheetml/2009/9/main" objectType="Radio" noThreeD="1"/>
</file>

<file path=xl/ctrlProps/ctrlProp19.xml><?xml version="1.0" encoding="utf-8"?>
<formControlPr xmlns="http://schemas.microsoft.com/office/spreadsheetml/2009/9/main" objectType="CheckBox" fmlaLink="$C$25" lockText="1" noThreeD="1"/>
</file>

<file path=xl/ctrlProps/ctrlProp190.xml><?xml version="1.0" encoding="utf-8"?>
<formControlPr xmlns="http://schemas.microsoft.com/office/spreadsheetml/2009/9/main" objectType="Radio" noThreeD="1"/>
</file>

<file path=xl/ctrlProps/ctrlProp191.xml><?xml version="1.0" encoding="utf-8"?>
<formControlPr xmlns="http://schemas.microsoft.com/office/spreadsheetml/2009/9/main" objectType="GBox" noThreeD="1"/>
</file>

<file path=xl/ctrlProps/ctrlProp192.xml><?xml version="1.0" encoding="utf-8"?>
<formControlPr xmlns="http://schemas.microsoft.com/office/spreadsheetml/2009/9/main" objectType="Radio" firstButton="1" fmlaLink="$G36" noThreeD="1"/>
</file>

<file path=xl/ctrlProps/ctrlProp193.xml><?xml version="1.0" encoding="utf-8"?>
<formControlPr xmlns="http://schemas.microsoft.com/office/spreadsheetml/2009/9/main" objectType="Radio" noThreeD="1"/>
</file>

<file path=xl/ctrlProps/ctrlProp194.xml><?xml version="1.0" encoding="utf-8"?>
<formControlPr xmlns="http://schemas.microsoft.com/office/spreadsheetml/2009/9/main" objectType="Radio" noThreeD="1"/>
</file>

<file path=xl/ctrlProps/ctrlProp195.xml><?xml version="1.0" encoding="utf-8"?>
<formControlPr xmlns="http://schemas.microsoft.com/office/spreadsheetml/2009/9/main" objectType="GBox" noThreeD="1"/>
</file>

<file path=xl/ctrlProps/ctrlProp196.xml><?xml version="1.0" encoding="utf-8"?>
<formControlPr xmlns="http://schemas.microsoft.com/office/spreadsheetml/2009/9/main" objectType="Radio" firstButton="1" fmlaLink="$G37" noThreeD="1"/>
</file>

<file path=xl/ctrlProps/ctrlProp197.xml><?xml version="1.0" encoding="utf-8"?>
<formControlPr xmlns="http://schemas.microsoft.com/office/spreadsheetml/2009/9/main" objectType="Radio" noThreeD="1"/>
</file>

<file path=xl/ctrlProps/ctrlProp198.xml><?xml version="1.0" encoding="utf-8"?>
<formControlPr xmlns="http://schemas.microsoft.com/office/spreadsheetml/2009/9/main" objectType="Radio" noThreeD="1"/>
</file>

<file path=xl/ctrlProps/ctrlProp19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00.xml><?xml version="1.0" encoding="utf-8"?>
<formControlPr xmlns="http://schemas.microsoft.com/office/spreadsheetml/2009/9/main" objectType="Radio" firstButton="1" fmlaLink="$G38" noThreeD="1"/>
</file>

<file path=xl/ctrlProps/ctrlProp201.xml><?xml version="1.0" encoding="utf-8"?>
<formControlPr xmlns="http://schemas.microsoft.com/office/spreadsheetml/2009/9/main" objectType="Radio" noThreeD="1"/>
</file>

<file path=xl/ctrlProps/ctrlProp202.xml><?xml version="1.0" encoding="utf-8"?>
<formControlPr xmlns="http://schemas.microsoft.com/office/spreadsheetml/2009/9/main" objectType="Radio" noThreeD="1"/>
</file>

<file path=xl/ctrlProps/ctrlProp203.xml><?xml version="1.0" encoding="utf-8"?>
<formControlPr xmlns="http://schemas.microsoft.com/office/spreadsheetml/2009/9/main" objectType="GBox" noThreeD="1"/>
</file>

<file path=xl/ctrlProps/ctrlProp204.xml><?xml version="1.0" encoding="utf-8"?>
<formControlPr xmlns="http://schemas.microsoft.com/office/spreadsheetml/2009/9/main" objectType="Radio" firstButton="1" fmlaLink="$G39" noThreeD="1"/>
</file>

<file path=xl/ctrlProps/ctrlProp205.xml><?xml version="1.0" encoding="utf-8"?>
<formControlPr xmlns="http://schemas.microsoft.com/office/spreadsheetml/2009/9/main" objectType="Radio" noThreeD="1"/>
</file>

<file path=xl/ctrlProps/ctrlProp206.xml><?xml version="1.0" encoding="utf-8"?>
<formControlPr xmlns="http://schemas.microsoft.com/office/spreadsheetml/2009/9/main" objectType="Radio" noThreeD="1"/>
</file>

<file path=xl/ctrlProps/ctrlProp207.xml><?xml version="1.0" encoding="utf-8"?>
<formControlPr xmlns="http://schemas.microsoft.com/office/spreadsheetml/2009/9/main" objectType="GBox" noThreeD="1"/>
</file>

<file path=xl/ctrlProps/ctrlProp208.xml><?xml version="1.0" encoding="utf-8"?>
<formControlPr xmlns="http://schemas.microsoft.com/office/spreadsheetml/2009/9/main" objectType="Radio" firstButton="1" fmlaLink="$G40" noThreeD="1"/>
</file>

<file path=xl/ctrlProps/ctrlProp209.xml><?xml version="1.0" encoding="utf-8"?>
<formControlPr xmlns="http://schemas.microsoft.com/office/spreadsheetml/2009/9/main" objectType="Radio" noThreeD="1"/>
</file>

<file path=xl/ctrlProps/ctrlProp21.xml><?xml version="1.0" encoding="utf-8"?>
<formControlPr xmlns="http://schemas.microsoft.com/office/spreadsheetml/2009/9/main" objectType="CheckBox" fmlaLink="$C$54" lockText="1" noThreeD="1"/>
</file>

<file path=xl/ctrlProps/ctrlProp210.xml><?xml version="1.0" encoding="utf-8"?>
<formControlPr xmlns="http://schemas.microsoft.com/office/spreadsheetml/2009/9/main" objectType="Radio" noThreeD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Radio" firstButton="1" fmlaLink="$G41" noThreeD="1"/>
</file>

<file path=xl/ctrlProps/ctrlProp213.xml><?xml version="1.0" encoding="utf-8"?>
<formControlPr xmlns="http://schemas.microsoft.com/office/spreadsheetml/2009/9/main" objectType="Radio" noThreeD="1"/>
</file>

<file path=xl/ctrlProps/ctrlProp214.xml><?xml version="1.0" encoding="utf-8"?>
<formControlPr xmlns="http://schemas.microsoft.com/office/spreadsheetml/2009/9/main" objectType="Radio" noThreeD="1"/>
</file>

<file path=xl/ctrlProps/ctrlProp215.xml><?xml version="1.0" encoding="utf-8"?>
<formControlPr xmlns="http://schemas.microsoft.com/office/spreadsheetml/2009/9/main" objectType="GBox" noThreeD="1"/>
</file>

<file path=xl/ctrlProps/ctrlProp216.xml><?xml version="1.0" encoding="utf-8"?>
<formControlPr xmlns="http://schemas.microsoft.com/office/spreadsheetml/2009/9/main" objectType="Radio" firstButton="1" fmlaLink="$G42" noThreeD="1"/>
</file>

<file path=xl/ctrlProps/ctrlProp217.xml><?xml version="1.0" encoding="utf-8"?>
<formControlPr xmlns="http://schemas.microsoft.com/office/spreadsheetml/2009/9/main" objectType="Radio" noThreeD="1"/>
</file>

<file path=xl/ctrlProps/ctrlProp218.xml><?xml version="1.0" encoding="utf-8"?>
<formControlPr xmlns="http://schemas.microsoft.com/office/spreadsheetml/2009/9/main" objectType="Radio" noThreeD="1"/>
</file>

<file path=xl/ctrlProps/ctrlProp219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CheckBox" fmlaLink="$C$53" lockText="1" noThreeD="1"/>
</file>

<file path=xl/ctrlProps/ctrlProp220.xml><?xml version="1.0" encoding="utf-8"?>
<formControlPr xmlns="http://schemas.microsoft.com/office/spreadsheetml/2009/9/main" objectType="GBox" noThreeD="1"/>
</file>

<file path=xl/ctrlProps/ctrlProp221.xml><?xml version="1.0" encoding="utf-8"?>
<formControlPr xmlns="http://schemas.microsoft.com/office/spreadsheetml/2009/9/main" objectType="GBox" noThreeD="1"/>
</file>

<file path=xl/ctrlProps/ctrlProp222.xml><?xml version="1.0" encoding="utf-8"?>
<formControlPr xmlns="http://schemas.microsoft.com/office/spreadsheetml/2009/9/main" objectType="GBox" noThreeD="1"/>
</file>

<file path=xl/ctrlProps/ctrlProp223.xml><?xml version="1.0" encoding="utf-8"?>
<formControlPr xmlns="http://schemas.microsoft.com/office/spreadsheetml/2009/9/main" objectType="GBox" noThreeD="1"/>
</file>

<file path=xl/ctrlProps/ctrlProp224.xml><?xml version="1.0" encoding="utf-8"?>
<formControlPr xmlns="http://schemas.microsoft.com/office/spreadsheetml/2009/9/main" objectType="Radio" firstButton="1" fmlaLink="$G50" noThreeD="1"/>
</file>

<file path=xl/ctrlProps/ctrlProp225.xml><?xml version="1.0" encoding="utf-8"?>
<formControlPr xmlns="http://schemas.microsoft.com/office/spreadsheetml/2009/9/main" objectType="Radio" noThreeD="1"/>
</file>

<file path=xl/ctrlProps/ctrlProp226.xml><?xml version="1.0" encoding="utf-8"?>
<formControlPr xmlns="http://schemas.microsoft.com/office/spreadsheetml/2009/9/main" objectType="Radio" noThreeD="1"/>
</file>

<file path=xl/ctrlProps/ctrlProp227.xml><?xml version="1.0" encoding="utf-8"?>
<formControlPr xmlns="http://schemas.microsoft.com/office/spreadsheetml/2009/9/main" objectType="GBox" noThreeD="1"/>
</file>

<file path=xl/ctrlProps/ctrlProp228.xml><?xml version="1.0" encoding="utf-8"?>
<formControlPr xmlns="http://schemas.microsoft.com/office/spreadsheetml/2009/9/main" objectType="Radio" firstButton="1" fmlaLink="$G22" noThreeD="1"/>
</file>

<file path=xl/ctrlProps/ctrlProp229.xml><?xml version="1.0" encoding="utf-8"?>
<formControlPr xmlns="http://schemas.microsoft.com/office/spreadsheetml/2009/9/main" objectType="Radio" noThreeD="1"/>
</file>

<file path=xl/ctrlProps/ctrlProp23.xml><?xml version="1.0" encoding="utf-8"?>
<formControlPr xmlns="http://schemas.microsoft.com/office/spreadsheetml/2009/9/main" objectType="CheckBox" fmlaLink="$C$52" lockText="1" noThreeD="1"/>
</file>

<file path=xl/ctrlProps/ctrlProp230.xml><?xml version="1.0" encoding="utf-8"?>
<formControlPr xmlns="http://schemas.microsoft.com/office/spreadsheetml/2009/9/main" objectType="Radio" noThreeD="1"/>
</file>

<file path=xl/ctrlProps/ctrlProp231.xml><?xml version="1.0" encoding="utf-8"?>
<formControlPr xmlns="http://schemas.microsoft.com/office/spreadsheetml/2009/9/main" objectType="GBox" noThreeD="1"/>
</file>

<file path=xl/ctrlProps/ctrlProp232.xml><?xml version="1.0" encoding="utf-8"?>
<formControlPr xmlns="http://schemas.microsoft.com/office/spreadsheetml/2009/9/main" objectType="Radio" firstButton="1" fmlaLink="$G30" noThreeD="1"/>
</file>

<file path=xl/ctrlProps/ctrlProp233.xml><?xml version="1.0" encoding="utf-8"?>
<formControlPr xmlns="http://schemas.microsoft.com/office/spreadsheetml/2009/9/main" objectType="Radio" noThreeD="1"/>
</file>

<file path=xl/ctrlProps/ctrlProp234.xml><?xml version="1.0" encoding="utf-8"?>
<formControlPr xmlns="http://schemas.microsoft.com/office/spreadsheetml/2009/9/main" objectType="Radio" noThreeD="1"/>
</file>

<file path=xl/ctrlProps/ctrlProp235.xml><?xml version="1.0" encoding="utf-8"?>
<formControlPr xmlns="http://schemas.microsoft.com/office/spreadsheetml/2009/9/main" objectType="GBox" noThreeD="1"/>
</file>

<file path=xl/ctrlProps/ctrlProp236.xml><?xml version="1.0" encoding="utf-8"?>
<formControlPr xmlns="http://schemas.microsoft.com/office/spreadsheetml/2009/9/main" objectType="Radio" firstButton="1" fmlaLink="$G31" noThreeD="1"/>
</file>

<file path=xl/ctrlProps/ctrlProp237.xml><?xml version="1.0" encoding="utf-8"?>
<formControlPr xmlns="http://schemas.microsoft.com/office/spreadsheetml/2009/9/main" objectType="Radio" noThreeD="1"/>
</file>

<file path=xl/ctrlProps/ctrlProp238.xml><?xml version="1.0" encoding="utf-8"?>
<formControlPr xmlns="http://schemas.microsoft.com/office/spreadsheetml/2009/9/main" objectType="Radio" noThreeD="1"/>
</file>

<file path=xl/ctrlProps/ctrlProp239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CheckBox" fmlaLink="$C$51" lockText="1" noThreeD="1"/>
</file>

<file path=xl/ctrlProps/ctrlProp240.xml><?xml version="1.0" encoding="utf-8"?>
<formControlPr xmlns="http://schemas.microsoft.com/office/spreadsheetml/2009/9/main" objectType="Radio" firstButton="1" fmlaLink="$G$47" noThreeD="1"/>
</file>

<file path=xl/ctrlProps/ctrlProp241.xml><?xml version="1.0" encoding="utf-8"?>
<formControlPr xmlns="http://schemas.microsoft.com/office/spreadsheetml/2009/9/main" objectType="Radio" noThreeD="1"/>
</file>

<file path=xl/ctrlProps/ctrlProp242.xml><?xml version="1.0" encoding="utf-8"?>
<formControlPr xmlns="http://schemas.microsoft.com/office/spreadsheetml/2009/9/main" objectType="Radio" noThreeD="1"/>
</file>

<file path=xl/ctrlProps/ctrlProp243.xml><?xml version="1.0" encoding="utf-8"?>
<formControlPr xmlns="http://schemas.microsoft.com/office/spreadsheetml/2009/9/main" objectType="GBox" noThreeD="1"/>
</file>

<file path=xl/ctrlProps/ctrlProp244.xml><?xml version="1.0" encoding="utf-8"?>
<formControlPr xmlns="http://schemas.microsoft.com/office/spreadsheetml/2009/9/main" objectType="Radio" firstButton="1" fmlaLink="$G48" noThreeD="1"/>
</file>

<file path=xl/ctrlProps/ctrlProp245.xml><?xml version="1.0" encoding="utf-8"?>
<formControlPr xmlns="http://schemas.microsoft.com/office/spreadsheetml/2009/9/main" objectType="Radio" noThreeD="1"/>
</file>

<file path=xl/ctrlProps/ctrlProp246.xml><?xml version="1.0" encoding="utf-8"?>
<formControlPr xmlns="http://schemas.microsoft.com/office/spreadsheetml/2009/9/main" objectType="Radio" noThreeD="1"/>
</file>

<file path=xl/ctrlProps/ctrlProp247.xml><?xml version="1.0" encoding="utf-8"?>
<formControlPr xmlns="http://schemas.microsoft.com/office/spreadsheetml/2009/9/main" objectType="GBox" noThreeD="1"/>
</file>

<file path=xl/ctrlProps/ctrlProp248.xml><?xml version="1.0" encoding="utf-8"?>
<formControlPr xmlns="http://schemas.microsoft.com/office/spreadsheetml/2009/9/main" objectType="Radio" firstButton="1" fmlaLink="$G49" noThreeD="1"/>
</file>

<file path=xl/ctrlProps/ctrlProp249.xml><?xml version="1.0" encoding="utf-8"?>
<formControlPr xmlns="http://schemas.microsoft.com/office/spreadsheetml/2009/9/main" objectType="Radio" noThreeD="1"/>
</file>

<file path=xl/ctrlProps/ctrlProp25.xml><?xml version="1.0" encoding="utf-8"?>
<formControlPr xmlns="http://schemas.microsoft.com/office/spreadsheetml/2009/9/main" objectType="CheckBox" fmlaLink="$C$29" lockText="1" noThreeD="1"/>
</file>

<file path=xl/ctrlProps/ctrlProp250.xml><?xml version="1.0" encoding="utf-8"?>
<formControlPr xmlns="http://schemas.microsoft.com/office/spreadsheetml/2009/9/main" objectType="Radio" noThreeD="1"/>
</file>

<file path=xl/ctrlProps/ctrlProp251.xml><?xml version="1.0" encoding="utf-8"?>
<formControlPr xmlns="http://schemas.microsoft.com/office/spreadsheetml/2009/9/main" objectType="GBox" noThreeD="1"/>
</file>

<file path=xl/ctrlProps/ctrlProp252.xml><?xml version="1.0" encoding="utf-8"?>
<formControlPr xmlns="http://schemas.microsoft.com/office/spreadsheetml/2009/9/main" objectType="Radio" firstButton="1" fmlaLink="$G51" noThreeD="1"/>
</file>

<file path=xl/ctrlProps/ctrlProp253.xml><?xml version="1.0" encoding="utf-8"?>
<formControlPr xmlns="http://schemas.microsoft.com/office/spreadsheetml/2009/9/main" objectType="Radio" noThreeD="1"/>
</file>

<file path=xl/ctrlProps/ctrlProp254.xml><?xml version="1.0" encoding="utf-8"?>
<formControlPr xmlns="http://schemas.microsoft.com/office/spreadsheetml/2009/9/main" objectType="Radio" noThreeD="1"/>
</file>

<file path=xl/ctrlProps/ctrlProp255.xml><?xml version="1.0" encoding="utf-8"?>
<formControlPr xmlns="http://schemas.microsoft.com/office/spreadsheetml/2009/9/main" objectType="GBox" noThreeD="1"/>
</file>

<file path=xl/ctrlProps/ctrlProp256.xml><?xml version="1.0" encoding="utf-8"?>
<formControlPr xmlns="http://schemas.microsoft.com/office/spreadsheetml/2009/9/main" objectType="Radio" firstButton="1" fmlaLink="$G52" noThreeD="1"/>
</file>

<file path=xl/ctrlProps/ctrlProp257.xml><?xml version="1.0" encoding="utf-8"?>
<formControlPr xmlns="http://schemas.microsoft.com/office/spreadsheetml/2009/9/main" objectType="Radio" noThreeD="1"/>
</file>

<file path=xl/ctrlProps/ctrlProp258.xml><?xml version="1.0" encoding="utf-8"?>
<formControlPr xmlns="http://schemas.microsoft.com/office/spreadsheetml/2009/9/main" objectType="Radio" noThreeD="1"/>
</file>

<file path=xl/ctrlProps/ctrlProp259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CheckBox" fmlaLink="$C$28" lockText="1" noThreeD="1"/>
</file>

<file path=xl/ctrlProps/ctrlProp260.xml><?xml version="1.0" encoding="utf-8"?>
<formControlPr xmlns="http://schemas.microsoft.com/office/spreadsheetml/2009/9/main" objectType="Radio" firstButton="1" fmlaLink="$G53" noThreeD="1"/>
</file>

<file path=xl/ctrlProps/ctrlProp261.xml><?xml version="1.0" encoding="utf-8"?>
<formControlPr xmlns="http://schemas.microsoft.com/office/spreadsheetml/2009/9/main" objectType="Radio" noThreeD="1"/>
</file>

<file path=xl/ctrlProps/ctrlProp262.xml><?xml version="1.0" encoding="utf-8"?>
<formControlPr xmlns="http://schemas.microsoft.com/office/spreadsheetml/2009/9/main" objectType="Radio" noThreeD="1"/>
</file>

<file path=xl/ctrlProps/ctrlProp263.xml><?xml version="1.0" encoding="utf-8"?>
<formControlPr xmlns="http://schemas.microsoft.com/office/spreadsheetml/2009/9/main" objectType="GBox" noThreeD="1"/>
</file>

<file path=xl/ctrlProps/ctrlProp264.xml><?xml version="1.0" encoding="utf-8"?>
<formControlPr xmlns="http://schemas.microsoft.com/office/spreadsheetml/2009/9/main" objectType="Radio" firstButton="1" fmlaLink="$G54" noThreeD="1"/>
</file>

<file path=xl/ctrlProps/ctrlProp265.xml><?xml version="1.0" encoding="utf-8"?>
<formControlPr xmlns="http://schemas.microsoft.com/office/spreadsheetml/2009/9/main" objectType="Radio" noThreeD="1"/>
</file>

<file path=xl/ctrlProps/ctrlProp266.xml><?xml version="1.0" encoding="utf-8"?>
<formControlPr xmlns="http://schemas.microsoft.com/office/spreadsheetml/2009/9/main" objectType="Radio" noThreeD="1"/>
</file>

<file path=xl/ctrlProps/ctrlProp267.xml><?xml version="1.0" encoding="utf-8"?>
<formControlPr xmlns="http://schemas.microsoft.com/office/spreadsheetml/2009/9/main" objectType="GBox" noThreeD="1"/>
</file>

<file path=xl/ctrlProps/ctrlProp268.xml><?xml version="1.0" encoding="utf-8"?>
<formControlPr xmlns="http://schemas.microsoft.com/office/spreadsheetml/2009/9/main" objectType="Radio" firstButton="1" fmlaLink="$G55" noThreeD="1"/>
</file>

<file path=xl/ctrlProps/ctrlProp269.xml><?xml version="1.0" encoding="utf-8"?>
<formControlPr xmlns="http://schemas.microsoft.com/office/spreadsheetml/2009/9/main" objectType="Radio" noThreeD="1"/>
</file>

<file path=xl/ctrlProps/ctrlProp27.xml><?xml version="1.0" encoding="utf-8"?>
<formControlPr xmlns="http://schemas.microsoft.com/office/spreadsheetml/2009/9/main" objectType="Radio" firstButton="1" fmlaLink="$G9" lockText="1" noThreeD="1"/>
</file>

<file path=xl/ctrlProps/ctrlProp270.xml><?xml version="1.0" encoding="utf-8"?>
<formControlPr xmlns="http://schemas.microsoft.com/office/spreadsheetml/2009/9/main" objectType="Radio" noThreeD="1"/>
</file>

<file path=xl/ctrlProps/ctrlProp271.xml><?xml version="1.0" encoding="utf-8"?>
<formControlPr xmlns="http://schemas.microsoft.com/office/spreadsheetml/2009/9/main" objectType="GBox" noThreeD="1"/>
</file>

<file path=xl/ctrlProps/ctrlProp272.xml><?xml version="1.0" encoding="utf-8"?>
<formControlPr xmlns="http://schemas.microsoft.com/office/spreadsheetml/2009/9/main" objectType="Radio" firstButton="1" fmlaLink="$G9" noThreeD="1"/>
</file>

<file path=xl/ctrlProps/ctrlProp273.xml><?xml version="1.0" encoding="utf-8"?>
<formControlPr xmlns="http://schemas.microsoft.com/office/spreadsheetml/2009/9/main" objectType="Radio" noThreeD="1"/>
</file>

<file path=xl/ctrlProps/ctrlProp274.xml><?xml version="1.0" encoding="utf-8"?>
<formControlPr xmlns="http://schemas.microsoft.com/office/spreadsheetml/2009/9/main" objectType="Radio" noThreeD="1"/>
</file>

<file path=xl/ctrlProps/ctrlProp275.xml><?xml version="1.0" encoding="utf-8"?>
<formControlPr xmlns="http://schemas.microsoft.com/office/spreadsheetml/2009/9/main" objectType="GBox" noThreeD="1"/>
</file>

<file path=xl/ctrlProps/ctrlProp276.xml><?xml version="1.0" encoding="utf-8"?>
<formControlPr xmlns="http://schemas.microsoft.com/office/spreadsheetml/2009/9/main" objectType="Radio" firstButton="1" fmlaLink="$G10" noThreeD="1"/>
</file>

<file path=xl/ctrlProps/ctrlProp277.xml><?xml version="1.0" encoding="utf-8"?>
<formControlPr xmlns="http://schemas.microsoft.com/office/spreadsheetml/2009/9/main" objectType="Radio" noThreeD="1"/>
</file>

<file path=xl/ctrlProps/ctrlProp278.xml><?xml version="1.0" encoding="utf-8"?>
<formControlPr xmlns="http://schemas.microsoft.com/office/spreadsheetml/2009/9/main" objectType="Radio" noThreeD="1"/>
</file>

<file path=xl/ctrlProps/ctrlProp279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lockText="1" noThreeD="1"/>
</file>

<file path=xl/ctrlProps/ctrlProp280.xml><?xml version="1.0" encoding="utf-8"?>
<formControlPr xmlns="http://schemas.microsoft.com/office/spreadsheetml/2009/9/main" objectType="Radio" firstButton="1" fmlaLink="$G11" noThreeD="1"/>
</file>

<file path=xl/ctrlProps/ctrlProp281.xml><?xml version="1.0" encoding="utf-8"?>
<formControlPr xmlns="http://schemas.microsoft.com/office/spreadsheetml/2009/9/main" objectType="Radio" noThreeD="1"/>
</file>

<file path=xl/ctrlProps/ctrlProp282.xml><?xml version="1.0" encoding="utf-8"?>
<formControlPr xmlns="http://schemas.microsoft.com/office/spreadsheetml/2009/9/main" objectType="Radio" noThreeD="1"/>
</file>

<file path=xl/ctrlProps/ctrlProp283.xml><?xml version="1.0" encoding="utf-8"?>
<formControlPr xmlns="http://schemas.microsoft.com/office/spreadsheetml/2009/9/main" objectType="GBox" noThreeD="1"/>
</file>

<file path=xl/ctrlProps/ctrlProp284.xml><?xml version="1.0" encoding="utf-8"?>
<formControlPr xmlns="http://schemas.microsoft.com/office/spreadsheetml/2009/9/main" objectType="Radio" firstButton="1" fmlaLink="$G12" noThreeD="1"/>
</file>

<file path=xl/ctrlProps/ctrlProp285.xml><?xml version="1.0" encoding="utf-8"?>
<formControlPr xmlns="http://schemas.microsoft.com/office/spreadsheetml/2009/9/main" objectType="Radio" noThreeD="1"/>
</file>

<file path=xl/ctrlProps/ctrlProp286.xml><?xml version="1.0" encoding="utf-8"?>
<formControlPr xmlns="http://schemas.microsoft.com/office/spreadsheetml/2009/9/main" objectType="Radio" noThreeD="1"/>
</file>

<file path=xl/ctrlProps/ctrlProp287.xml><?xml version="1.0" encoding="utf-8"?>
<formControlPr xmlns="http://schemas.microsoft.com/office/spreadsheetml/2009/9/main" objectType="GBox" noThreeD="1"/>
</file>

<file path=xl/ctrlProps/ctrlProp288.xml><?xml version="1.0" encoding="utf-8"?>
<formControlPr xmlns="http://schemas.microsoft.com/office/spreadsheetml/2009/9/main" objectType="Radio" firstButton="1" fmlaLink="$G13" noThreeD="1"/>
</file>

<file path=xl/ctrlProps/ctrlProp289.xml><?xml version="1.0" encoding="utf-8"?>
<formControlPr xmlns="http://schemas.microsoft.com/office/spreadsheetml/2009/9/main" objectType="Radio" noThreeD="1"/>
</file>

<file path=xl/ctrlProps/ctrlProp29.xml><?xml version="1.0" encoding="utf-8"?>
<formControlPr xmlns="http://schemas.microsoft.com/office/spreadsheetml/2009/9/main" objectType="Radio" lockText="1" noThreeD="1"/>
</file>

<file path=xl/ctrlProps/ctrlProp290.xml><?xml version="1.0" encoding="utf-8"?>
<formControlPr xmlns="http://schemas.microsoft.com/office/spreadsheetml/2009/9/main" objectType="Radio" noThreeD="1"/>
</file>

<file path=xl/ctrlProps/ctrlProp291.xml><?xml version="1.0" encoding="utf-8"?>
<formControlPr xmlns="http://schemas.microsoft.com/office/spreadsheetml/2009/9/main" objectType="GBox" noThreeD="1"/>
</file>

<file path=xl/ctrlProps/ctrlProp292.xml><?xml version="1.0" encoding="utf-8"?>
<formControlPr xmlns="http://schemas.microsoft.com/office/spreadsheetml/2009/9/main" objectType="Radio" firstButton="1" fmlaLink="$G17" noThreeD="1"/>
</file>

<file path=xl/ctrlProps/ctrlProp293.xml><?xml version="1.0" encoding="utf-8"?>
<formControlPr xmlns="http://schemas.microsoft.com/office/spreadsheetml/2009/9/main" objectType="Radio" noThreeD="1"/>
</file>

<file path=xl/ctrlProps/ctrlProp294.xml><?xml version="1.0" encoding="utf-8"?>
<formControlPr xmlns="http://schemas.microsoft.com/office/spreadsheetml/2009/9/main" objectType="Radio" noThreeD="1"/>
</file>

<file path=xl/ctrlProps/ctrlProp295.xml><?xml version="1.0" encoding="utf-8"?>
<formControlPr xmlns="http://schemas.microsoft.com/office/spreadsheetml/2009/9/main" objectType="GBox" noThreeD="1"/>
</file>

<file path=xl/ctrlProps/ctrlProp296.xml><?xml version="1.0" encoding="utf-8"?>
<formControlPr xmlns="http://schemas.microsoft.com/office/spreadsheetml/2009/9/main" objectType="Radio" firstButton="1" fmlaLink="$G18" noThreeD="1"/>
</file>

<file path=xl/ctrlProps/ctrlProp297.xml><?xml version="1.0" encoding="utf-8"?>
<formControlPr xmlns="http://schemas.microsoft.com/office/spreadsheetml/2009/9/main" objectType="Radio" noThreeD="1"/>
</file>

<file path=xl/ctrlProps/ctrlProp298.xml><?xml version="1.0" encoding="utf-8"?>
<formControlPr xmlns="http://schemas.microsoft.com/office/spreadsheetml/2009/9/main" objectType="Radio" noThreeD="1"/>
</file>

<file path=xl/ctrlProps/ctrlProp29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00.xml><?xml version="1.0" encoding="utf-8"?>
<formControlPr xmlns="http://schemas.microsoft.com/office/spreadsheetml/2009/9/main" objectType="Radio" firstButton="1" fmlaLink="$G19" noThreeD="1"/>
</file>

<file path=xl/ctrlProps/ctrlProp301.xml><?xml version="1.0" encoding="utf-8"?>
<formControlPr xmlns="http://schemas.microsoft.com/office/spreadsheetml/2009/9/main" objectType="Radio" noThreeD="1"/>
</file>

<file path=xl/ctrlProps/ctrlProp302.xml><?xml version="1.0" encoding="utf-8"?>
<formControlPr xmlns="http://schemas.microsoft.com/office/spreadsheetml/2009/9/main" objectType="Radio" noThreeD="1"/>
</file>

<file path=xl/ctrlProps/ctrlProp303.xml><?xml version="1.0" encoding="utf-8"?>
<formControlPr xmlns="http://schemas.microsoft.com/office/spreadsheetml/2009/9/main" objectType="GBox" noThreeD="1"/>
</file>

<file path=xl/ctrlProps/ctrlProp304.xml><?xml version="1.0" encoding="utf-8"?>
<formControlPr xmlns="http://schemas.microsoft.com/office/spreadsheetml/2009/9/main" objectType="GBox" noThreeD="1"/>
</file>

<file path=xl/ctrlProps/ctrlProp305.xml><?xml version="1.0" encoding="utf-8"?>
<formControlPr xmlns="http://schemas.microsoft.com/office/spreadsheetml/2009/9/main" objectType="Radio" firstButton="1" fmlaLink="$G$20" noThreeD="1"/>
</file>

<file path=xl/ctrlProps/ctrlProp306.xml><?xml version="1.0" encoding="utf-8"?>
<formControlPr xmlns="http://schemas.microsoft.com/office/spreadsheetml/2009/9/main" objectType="Radio" noThreeD="1"/>
</file>

<file path=xl/ctrlProps/ctrlProp307.xml><?xml version="1.0" encoding="utf-8"?>
<formControlPr xmlns="http://schemas.microsoft.com/office/spreadsheetml/2009/9/main" objectType="Radio" noThreeD="1"/>
</file>

<file path=xl/ctrlProps/ctrlProp308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firstButton="1" fmlaLink="$G10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Radio" firstButton="1" fmlaLink="$G11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Radio" firstButton="1" fmlaLink="$G15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Radio" firstButton="1" fmlaLink="$G16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Radio" firstButton="1" fmlaLink="$G17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CheckBox" fmlaLink="$C$44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Radio" firstButton="1" fmlaLink="$G18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Radio" firstButton="1" fmlaLink="$G19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Radio" firstButton="1" fmlaLink="$G20" lockText="1" noThreeD="1"/>
</file>

<file path=xl/ctrlProps/ctrlProp6.xml><?xml version="1.0" encoding="utf-8"?>
<formControlPr xmlns="http://schemas.microsoft.com/office/spreadsheetml/2009/9/main" objectType="CheckBox" fmlaLink="$C$43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Radio" firstButton="1" fmlaLink="$G21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Radio" firstButton="1" fmlaLink="$G26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CheckBox" fmlaLink="$C$42" lockText="1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Radio" firstButton="1" fmlaLink="$G27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Radio" firstButton="1" fmlaLink="$G28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Radio" firstButton="1" fmlaLink="$G29" lockText="1" noThreeD="1"/>
</file>

<file path=xl/ctrlProps/ctrlProp8.xml><?xml version="1.0" encoding="utf-8"?>
<formControlPr xmlns="http://schemas.microsoft.com/office/spreadsheetml/2009/9/main" objectType="CheckBox" fmlaLink="$C$41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Radio" firstButton="1" fmlaLink="$G33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Radio" firstButton="1" fmlaLink="$G34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Radio" firstButton="1" fmlaLink="$G35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Radio" firstButton="1" fmlaLink="$G36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Radio" firstButton="1" fmlaLink="$G3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69011</xdr:colOff>
          <xdr:row>31</xdr:row>
          <xdr:rowOff>146649</xdr:rowOff>
        </xdr:from>
        <xdr:to>
          <xdr:col>9</xdr:col>
          <xdr:colOff>17253</xdr:colOff>
          <xdr:row>38</xdr:row>
          <xdr:rowOff>8626</xdr:rowOff>
        </xdr:to>
        <xdr:sp macro="" textlink="">
          <xdr:nvSpPr>
            <xdr:cNvPr id="4113" name="Group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60385</xdr:colOff>
          <xdr:row>21</xdr:row>
          <xdr:rowOff>155275</xdr:rowOff>
        </xdr:from>
        <xdr:to>
          <xdr:col>9</xdr:col>
          <xdr:colOff>25879</xdr:colOff>
          <xdr:row>28</xdr:row>
          <xdr:rowOff>112143</xdr:rowOff>
        </xdr:to>
        <xdr:sp macro="" textlink="">
          <xdr:nvSpPr>
            <xdr:cNvPr id="4114" name="Group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189781</xdr:colOff>
          <xdr:row>50</xdr:row>
          <xdr:rowOff>25879</xdr:rowOff>
        </xdr:from>
        <xdr:to>
          <xdr:col>7</xdr:col>
          <xdr:colOff>129396</xdr:colOff>
          <xdr:row>53</xdr:row>
          <xdr:rowOff>155275</xdr:rowOff>
        </xdr:to>
        <xdr:sp macro="" textlink="">
          <xdr:nvSpPr>
            <xdr:cNvPr id="4134" name="Group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189781</xdr:colOff>
          <xdr:row>40</xdr:row>
          <xdr:rowOff>25879</xdr:rowOff>
        </xdr:from>
        <xdr:to>
          <xdr:col>7</xdr:col>
          <xdr:colOff>129396</xdr:colOff>
          <xdr:row>43</xdr:row>
          <xdr:rowOff>155275</xdr:rowOff>
        </xdr:to>
        <xdr:sp macro="" textlink="">
          <xdr:nvSpPr>
            <xdr:cNvPr id="4142" name="Group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60385</xdr:colOff>
          <xdr:row>43</xdr:row>
          <xdr:rowOff>0</xdr:rowOff>
        </xdr:from>
        <xdr:to>
          <xdr:col>8</xdr:col>
          <xdr:colOff>17253</xdr:colOff>
          <xdr:row>44</xdr:row>
          <xdr:rowOff>8626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60385</xdr:colOff>
          <xdr:row>42</xdr:row>
          <xdr:rowOff>0</xdr:rowOff>
        </xdr:from>
        <xdr:to>
          <xdr:col>8</xdr:col>
          <xdr:colOff>17253</xdr:colOff>
          <xdr:row>43</xdr:row>
          <xdr:rowOff>8626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60385</xdr:colOff>
          <xdr:row>41</xdr:row>
          <xdr:rowOff>0</xdr:rowOff>
        </xdr:from>
        <xdr:to>
          <xdr:col>8</xdr:col>
          <xdr:colOff>17253</xdr:colOff>
          <xdr:row>42</xdr:row>
          <xdr:rowOff>8626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60385</xdr:colOff>
          <xdr:row>40</xdr:row>
          <xdr:rowOff>0</xdr:rowOff>
        </xdr:from>
        <xdr:to>
          <xdr:col>8</xdr:col>
          <xdr:colOff>17253</xdr:colOff>
          <xdr:row>41</xdr:row>
          <xdr:rowOff>8626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189781</xdr:colOff>
          <xdr:row>23</xdr:row>
          <xdr:rowOff>25879</xdr:rowOff>
        </xdr:from>
        <xdr:to>
          <xdr:col>7</xdr:col>
          <xdr:colOff>129396</xdr:colOff>
          <xdr:row>26</xdr:row>
          <xdr:rowOff>155275</xdr:rowOff>
        </xdr:to>
        <xdr:sp macro="" textlink="">
          <xdr:nvSpPr>
            <xdr:cNvPr id="4147" name="Group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60385</xdr:colOff>
          <xdr:row>29</xdr:row>
          <xdr:rowOff>0</xdr:rowOff>
        </xdr:from>
        <xdr:to>
          <xdr:col>8</xdr:col>
          <xdr:colOff>17253</xdr:colOff>
          <xdr:row>30</xdr:row>
          <xdr:rowOff>8626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60385</xdr:colOff>
          <xdr:row>26</xdr:row>
          <xdr:rowOff>0</xdr:rowOff>
        </xdr:from>
        <xdr:to>
          <xdr:col>8</xdr:col>
          <xdr:colOff>17253</xdr:colOff>
          <xdr:row>27</xdr:row>
          <xdr:rowOff>8626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60385</xdr:colOff>
          <xdr:row>25</xdr:row>
          <xdr:rowOff>0</xdr:rowOff>
        </xdr:from>
        <xdr:to>
          <xdr:col>8</xdr:col>
          <xdr:colOff>17253</xdr:colOff>
          <xdr:row>26</xdr:row>
          <xdr:rowOff>8626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60385</xdr:colOff>
          <xdr:row>23</xdr:row>
          <xdr:rowOff>0</xdr:rowOff>
        </xdr:from>
        <xdr:to>
          <xdr:col>8</xdr:col>
          <xdr:colOff>17253</xdr:colOff>
          <xdr:row>24</xdr:row>
          <xdr:rowOff>8626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189781</xdr:colOff>
          <xdr:row>33</xdr:row>
          <xdr:rowOff>25879</xdr:rowOff>
        </xdr:from>
        <xdr:to>
          <xdr:col>7</xdr:col>
          <xdr:colOff>129396</xdr:colOff>
          <xdr:row>36</xdr:row>
          <xdr:rowOff>155275</xdr:rowOff>
        </xdr:to>
        <xdr:sp macro="" textlink="">
          <xdr:nvSpPr>
            <xdr:cNvPr id="4152" name="Group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60385</xdr:colOff>
          <xdr:row>36</xdr:row>
          <xdr:rowOff>0</xdr:rowOff>
        </xdr:from>
        <xdr:to>
          <xdr:col>8</xdr:col>
          <xdr:colOff>17253</xdr:colOff>
          <xdr:row>37</xdr:row>
          <xdr:rowOff>8626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60385</xdr:colOff>
          <xdr:row>35</xdr:row>
          <xdr:rowOff>0</xdr:rowOff>
        </xdr:from>
        <xdr:to>
          <xdr:col>8</xdr:col>
          <xdr:colOff>17253</xdr:colOff>
          <xdr:row>36</xdr:row>
          <xdr:rowOff>8626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60385</xdr:colOff>
          <xdr:row>34</xdr:row>
          <xdr:rowOff>0</xdr:rowOff>
        </xdr:from>
        <xdr:to>
          <xdr:col>8</xdr:col>
          <xdr:colOff>17253</xdr:colOff>
          <xdr:row>35</xdr:row>
          <xdr:rowOff>8626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60385</xdr:colOff>
          <xdr:row>33</xdr:row>
          <xdr:rowOff>0</xdr:rowOff>
        </xdr:from>
        <xdr:to>
          <xdr:col>8</xdr:col>
          <xdr:colOff>17253</xdr:colOff>
          <xdr:row>34</xdr:row>
          <xdr:rowOff>8626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60385</xdr:colOff>
          <xdr:row>24</xdr:row>
          <xdr:rowOff>0</xdr:rowOff>
        </xdr:from>
        <xdr:to>
          <xdr:col>8</xdr:col>
          <xdr:colOff>17253</xdr:colOff>
          <xdr:row>25</xdr:row>
          <xdr:rowOff>8626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189781</xdr:colOff>
          <xdr:row>50</xdr:row>
          <xdr:rowOff>25879</xdr:rowOff>
        </xdr:from>
        <xdr:to>
          <xdr:col>7</xdr:col>
          <xdr:colOff>129396</xdr:colOff>
          <xdr:row>53</xdr:row>
          <xdr:rowOff>155275</xdr:rowOff>
        </xdr:to>
        <xdr:sp macro="" textlink="">
          <xdr:nvSpPr>
            <xdr:cNvPr id="4159" name="Group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60385</xdr:colOff>
          <xdr:row>53</xdr:row>
          <xdr:rowOff>0</xdr:rowOff>
        </xdr:from>
        <xdr:to>
          <xdr:col>8</xdr:col>
          <xdr:colOff>17253</xdr:colOff>
          <xdr:row>54</xdr:row>
          <xdr:rowOff>8626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60385</xdr:colOff>
          <xdr:row>52</xdr:row>
          <xdr:rowOff>0</xdr:rowOff>
        </xdr:from>
        <xdr:to>
          <xdr:col>8</xdr:col>
          <xdr:colOff>17253</xdr:colOff>
          <xdr:row>53</xdr:row>
          <xdr:rowOff>8626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60385</xdr:colOff>
          <xdr:row>51</xdr:row>
          <xdr:rowOff>0</xdr:rowOff>
        </xdr:from>
        <xdr:to>
          <xdr:col>8</xdr:col>
          <xdr:colOff>17253</xdr:colOff>
          <xdr:row>52</xdr:row>
          <xdr:rowOff>8626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60385</xdr:colOff>
          <xdr:row>50</xdr:row>
          <xdr:rowOff>0</xdr:rowOff>
        </xdr:from>
        <xdr:to>
          <xdr:col>8</xdr:col>
          <xdr:colOff>17253</xdr:colOff>
          <xdr:row>51</xdr:row>
          <xdr:rowOff>8626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60385</xdr:colOff>
          <xdr:row>28</xdr:row>
          <xdr:rowOff>0</xdr:rowOff>
        </xdr:from>
        <xdr:to>
          <xdr:col>8</xdr:col>
          <xdr:colOff>17253</xdr:colOff>
          <xdr:row>29</xdr:row>
          <xdr:rowOff>8626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60385</xdr:colOff>
          <xdr:row>27</xdr:row>
          <xdr:rowOff>0</xdr:rowOff>
        </xdr:from>
        <xdr:to>
          <xdr:col>8</xdr:col>
          <xdr:colOff>17253</xdr:colOff>
          <xdr:row>28</xdr:row>
          <xdr:rowOff>8626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8</xdr:row>
          <xdr:rowOff>0</xdr:rowOff>
        </xdr:from>
        <xdr:to>
          <xdr:col>9</xdr:col>
          <xdr:colOff>664234</xdr:colOff>
          <xdr:row>9</xdr:row>
          <xdr:rowOff>0</xdr:rowOff>
        </xdr:to>
        <xdr:sp macro="" textlink="">
          <xdr:nvSpPr>
            <xdr:cNvPr id="2053" name="Option Butto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8</xdr:row>
          <xdr:rowOff>0</xdr:rowOff>
        </xdr:from>
        <xdr:to>
          <xdr:col>10</xdr:col>
          <xdr:colOff>664234</xdr:colOff>
          <xdr:row>9</xdr:row>
          <xdr:rowOff>0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8</xdr:row>
          <xdr:rowOff>0</xdr:rowOff>
        </xdr:from>
        <xdr:to>
          <xdr:col>11</xdr:col>
          <xdr:colOff>664234</xdr:colOff>
          <xdr:row>9</xdr:row>
          <xdr:rowOff>0</xdr:rowOff>
        </xdr:to>
        <xdr:sp macro="" textlink="">
          <xdr:nvSpPr>
            <xdr:cNvPr id="2056" name="Option Butto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0</xdr:colOff>
          <xdr:row>9</xdr:row>
          <xdr:rowOff>0</xdr:rowOff>
        </xdr:to>
        <xdr:sp macro="" textlink="">
          <xdr:nvSpPr>
            <xdr:cNvPr id="2061" name="Group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9</xdr:row>
          <xdr:rowOff>0</xdr:rowOff>
        </xdr:from>
        <xdr:to>
          <xdr:col>9</xdr:col>
          <xdr:colOff>655608</xdr:colOff>
          <xdr:row>10</xdr:row>
          <xdr:rowOff>0</xdr:rowOff>
        </xdr:to>
        <xdr:sp macro="" textlink="">
          <xdr:nvSpPr>
            <xdr:cNvPr id="2062" name="Option Button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9</xdr:row>
          <xdr:rowOff>0</xdr:rowOff>
        </xdr:from>
        <xdr:to>
          <xdr:col>10</xdr:col>
          <xdr:colOff>655608</xdr:colOff>
          <xdr:row>10</xdr:row>
          <xdr:rowOff>0</xdr:rowOff>
        </xdr:to>
        <xdr:sp macro="" textlink="">
          <xdr:nvSpPr>
            <xdr:cNvPr id="2063" name="Option Button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9</xdr:row>
          <xdr:rowOff>0</xdr:rowOff>
        </xdr:from>
        <xdr:to>
          <xdr:col>11</xdr:col>
          <xdr:colOff>655608</xdr:colOff>
          <xdr:row>10</xdr:row>
          <xdr:rowOff>0</xdr:rowOff>
        </xdr:to>
        <xdr:sp macro="" textlink="">
          <xdr:nvSpPr>
            <xdr:cNvPr id="2064" name="Option Button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12</xdr:col>
          <xdr:colOff>0</xdr:colOff>
          <xdr:row>10</xdr:row>
          <xdr:rowOff>0</xdr:rowOff>
        </xdr:to>
        <xdr:sp macro="" textlink="">
          <xdr:nvSpPr>
            <xdr:cNvPr id="2065" name="Group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10</xdr:row>
          <xdr:rowOff>0</xdr:rowOff>
        </xdr:from>
        <xdr:to>
          <xdr:col>9</xdr:col>
          <xdr:colOff>655608</xdr:colOff>
          <xdr:row>11</xdr:row>
          <xdr:rowOff>0</xdr:rowOff>
        </xdr:to>
        <xdr:sp macro="" textlink="">
          <xdr:nvSpPr>
            <xdr:cNvPr id="2066" name="Option Button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10</xdr:row>
          <xdr:rowOff>0</xdr:rowOff>
        </xdr:from>
        <xdr:to>
          <xdr:col>10</xdr:col>
          <xdr:colOff>655608</xdr:colOff>
          <xdr:row>11</xdr:row>
          <xdr:rowOff>0</xdr:rowOff>
        </xdr:to>
        <xdr:sp macro="" textlink="">
          <xdr:nvSpPr>
            <xdr:cNvPr id="2067" name="Option Button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10</xdr:row>
          <xdr:rowOff>0</xdr:rowOff>
        </xdr:from>
        <xdr:to>
          <xdr:col>11</xdr:col>
          <xdr:colOff>655608</xdr:colOff>
          <xdr:row>11</xdr:row>
          <xdr:rowOff>0</xdr:rowOff>
        </xdr:to>
        <xdr:sp macro="" textlink="">
          <xdr:nvSpPr>
            <xdr:cNvPr id="2068" name="Option Button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12</xdr:col>
          <xdr:colOff>0</xdr:colOff>
          <xdr:row>11</xdr:row>
          <xdr:rowOff>0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14</xdr:row>
          <xdr:rowOff>0</xdr:rowOff>
        </xdr:from>
        <xdr:to>
          <xdr:col>9</xdr:col>
          <xdr:colOff>664234</xdr:colOff>
          <xdr:row>15</xdr:row>
          <xdr:rowOff>0</xdr:rowOff>
        </xdr:to>
        <xdr:sp macro="" textlink="">
          <xdr:nvSpPr>
            <xdr:cNvPr id="2070" name="Option Butto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14</xdr:row>
          <xdr:rowOff>0</xdr:rowOff>
        </xdr:from>
        <xdr:to>
          <xdr:col>10</xdr:col>
          <xdr:colOff>664234</xdr:colOff>
          <xdr:row>15</xdr:row>
          <xdr:rowOff>0</xdr:rowOff>
        </xdr:to>
        <xdr:sp macro="" textlink="">
          <xdr:nvSpPr>
            <xdr:cNvPr id="2071" name="Option Button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14</xdr:row>
          <xdr:rowOff>0</xdr:rowOff>
        </xdr:from>
        <xdr:to>
          <xdr:col>11</xdr:col>
          <xdr:colOff>664234</xdr:colOff>
          <xdr:row>15</xdr:row>
          <xdr:rowOff>0</xdr:rowOff>
        </xdr:to>
        <xdr:sp macro="" textlink="">
          <xdr:nvSpPr>
            <xdr:cNvPr id="2072" name="Option Button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0</xdr:colOff>
          <xdr:row>15</xdr:row>
          <xdr:rowOff>0</xdr:rowOff>
        </xdr:to>
        <xdr:sp macro="" textlink="">
          <xdr:nvSpPr>
            <xdr:cNvPr id="2073" name="Group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15</xdr:row>
          <xdr:rowOff>0</xdr:rowOff>
        </xdr:from>
        <xdr:to>
          <xdr:col>9</xdr:col>
          <xdr:colOff>664234</xdr:colOff>
          <xdr:row>15</xdr:row>
          <xdr:rowOff>198408</xdr:rowOff>
        </xdr:to>
        <xdr:sp macro="" textlink="">
          <xdr:nvSpPr>
            <xdr:cNvPr id="2074" name="Option Button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15</xdr:row>
          <xdr:rowOff>0</xdr:rowOff>
        </xdr:from>
        <xdr:to>
          <xdr:col>10</xdr:col>
          <xdr:colOff>664234</xdr:colOff>
          <xdr:row>15</xdr:row>
          <xdr:rowOff>198408</xdr:rowOff>
        </xdr:to>
        <xdr:sp macro="" textlink="">
          <xdr:nvSpPr>
            <xdr:cNvPr id="2075" name="Option Button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15</xdr:row>
          <xdr:rowOff>0</xdr:rowOff>
        </xdr:from>
        <xdr:to>
          <xdr:col>11</xdr:col>
          <xdr:colOff>664234</xdr:colOff>
          <xdr:row>15</xdr:row>
          <xdr:rowOff>198408</xdr:rowOff>
        </xdr:to>
        <xdr:sp macro="" textlink="">
          <xdr:nvSpPr>
            <xdr:cNvPr id="2076" name="Option Button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0</xdr:rowOff>
        </xdr:from>
        <xdr:to>
          <xdr:col>12</xdr:col>
          <xdr:colOff>0</xdr:colOff>
          <xdr:row>15</xdr:row>
          <xdr:rowOff>198408</xdr:rowOff>
        </xdr:to>
        <xdr:sp macro="" textlink="">
          <xdr:nvSpPr>
            <xdr:cNvPr id="2077" name="Group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16</xdr:row>
          <xdr:rowOff>0</xdr:rowOff>
        </xdr:from>
        <xdr:to>
          <xdr:col>9</xdr:col>
          <xdr:colOff>664234</xdr:colOff>
          <xdr:row>16</xdr:row>
          <xdr:rowOff>198408</xdr:rowOff>
        </xdr:to>
        <xdr:sp macro="" textlink="">
          <xdr:nvSpPr>
            <xdr:cNvPr id="2078" name="Option Button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16</xdr:row>
          <xdr:rowOff>0</xdr:rowOff>
        </xdr:from>
        <xdr:to>
          <xdr:col>10</xdr:col>
          <xdr:colOff>664234</xdr:colOff>
          <xdr:row>16</xdr:row>
          <xdr:rowOff>198408</xdr:rowOff>
        </xdr:to>
        <xdr:sp macro="" textlink="">
          <xdr:nvSpPr>
            <xdr:cNvPr id="2079" name="Option Button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16</xdr:row>
          <xdr:rowOff>0</xdr:rowOff>
        </xdr:from>
        <xdr:to>
          <xdr:col>11</xdr:col>
          <xdr:colOff>664234</xdr:colOff>
          <xdr:row>16</xdr:row>
          <xdr:rowOff>198408</xdr:rowOff>
        </xdr:to>
        <xdr:sp macro="" textlink="">
          <xdr:nvSpPr>
            <xdr:cNvPr id="2080" name="Option Button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0</xdr:rowOff>
        </xdr:from>
        <xdr:to>
          <xdr:col>12</xdr:col>
          <xdr:colOff>0</xdr:colOff>
          <xdr:row>16</xdr:row>
          <xdr:rowOff>198408</xdr:rowOff>
        </xdr:to>
        <xdr:sp macro="" textlink="">
          <xdr:nvSpPr>
            <xdr:cNvPr id="2081" name="Group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17</xdr:row>
          <xdr:rowOff>0</xdr:rowOff>
        </xdr:from>
        <xdr:to>
          <xdr:col>9</xdr:col>
          <xdr:colOff>664234</xdr:colOff>
          <xdr:row>17</xdr:row>
          <xdr:rowOff>198408</xdr:rowOff>
        </xdr:to>
        <xdr:sp macro="" textlink="">
          <xdr:nvSpPr>
            <xdr:cNvPr id="2082" name="Option Button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17</xdr:row>
          <xdr:rowOff>0</xdr:rowOff>
        </xdr:from>
        <xdr:to>
          <xdr:col>10</xdr:col>
          <xdr:colOff>664234</xdr:colOff>
          <xdr:row>17</xdr:row>
          <xdr:rowOff>198408</xdr:rowOff>
        </xdr:to>
        <xdr:sp macro="" textlink="">
          <xdr:nvSpPr>
            <xdr:cNvPr id="2083" name="Option Button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17</xdr:row>
          <xdr:rowOff>0</xdr:rowOff>
        </xdr:from>
        <xdr:to>
          <xdr:col>11</xdr:col>
          <xdr:colOff>664234</xdr:colOff>
          <xdr:row>17</xdr:row>
          <xdr:rowOff>198408</xdr:rowOff>
        </xdr:to>
        <xdr:sp macro="" textlink="">
          <xdr:nvSpPr>
            <xdr:cNvPr id="2084" name="Option Button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0</xdr:colOff>
          <xdr:row>17</xdr:row>
          <xdr:rowOff>198408</xdr:rowOff>
        </xdr:to>
        <xdr:sp macro="" textlink="">
          <xdr:nvSpPr>
            <xdr:cNvPr id="2085" name="Group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18</xdr:row>
          <xdr:rowOff>0</xdr:rowOff>
        </xdr:from>
        <xdr:to>
          <xdr:col>9</xdr:col>
          <xdr:colOff>664234</xdr:colOff>
          <xdr:row>19</xdr:row>
          <xdr:rowOff>0</xdr:rowOff>
        </xdr:to>
        <xdr:sp macro="" textlink="">
          <xdr:nvSpPr>
            <xdr:cNvPr id="2086" name="Option Button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18</xdr:row>
          <xdr:rowOff>0</xdr:rowOff>
        </xdr:from>
        <xdr:to>
          <xdr:col>10</xdr:col>
          <xdr:colOff>664234</xdr:colOff>
          <xdr:row>19</xdr:row>
          <xdr:rowOff>0</xdr:rowOff>
        </xdr:to>
        <xdr:sp macro="" textlink="">
          <xdr:nvSpPr>
            <xdr:cNvPr id="2087" name="Option Button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18</xdr:row>
          <xdr:rowOff>0</xdr:rowOff>
        </xdr:from>
        <xdr:to>
          <xdr:col>11</xdr:col>
          <xdr:colOff>664234</xdr:colOff>
          <xdr:row>19</xdr:row>
          <xdr:rowOff>0</xdr:rowOff>
        </xdr:to>
        <xdr:sp macro="" textlink="">
          <xdr:nvSpPr>
            <xdr:cNvPr id="2088" name="Option Button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12</xdr:col>
          <xdr:colOff>0</xdr:colOff>
          <xdr:row>19</xdr:row>
          <xdr:rowOff>0</xdr:rowOff>
        </xdr:to>
        <xdr:sp macro="" textlink="">
          <xdr:nvSpPr>
            <xdr:cNvPr id="2089" name="Group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19</xdr:row>
          <xdr:rowOff>0</xdr:rowOff>
        </xdr:from>
        <xdr:to>
          <xdr:col>9</xdr:col>
          <xdr:colOff>664234</xdr:colOff>
          <xdr:row>20</xdr:row>
          <xdr:rowOff>0</xdr:rowOff>
        </xdr:to>
        <xdr:sp macro="" textlink="">
          <xdr:nvSpPr>
            <xdr:cNvPr id="2090" name="Option Button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19</xdr:row>
          <xdr:rowOff>0</xdr:rowOff>
        </xdr:from>
        <xdr:to>
          <xdr:col>10</xdr:col>
          <xdr:colOff>664234</xdr:colOff>
          <xdr:row>20</xdr:row>
          <xdr:rowOff>0</xdr:rowOff>
        </xdr:to>
        <xdr:sp macro="" textlink="">
          <xdr:nvSpPr>
            <xdr:cNvPr id="2091" name="Option Button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19</xdr:row>
          <xdr:rowOff>0</xdr:rowOff>
        </xdr:from>
        <xdr:to>
          <xdr:col>11</xdr:col>
          <xdr:colOff>664234</xdr:colOff>
          <xdr:row>20</xdr:row>
          <xdr:rowOff>0</xdr:rowOff>
        </xdr:to>
        <xdr:sp macro="" textlink="">
          <xdr:nvSpPr>
            <xdr:cNvPr id="2092" name="Option Button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12</xdr:col>
          <xdr:colOff>0</xdr:colOff>
          <xdr:row>20</xdr:row>
          <xdr:rowOff>0</xdr:rowOff>
        </xdr:to>
        <xdr:sp macro="" textlink="">
          <xdr:nvSpPr>
            <xdr:cNvPr id="2093" name="Group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20</xdr:row>
          <xdr:rowOff>0</xdr:rowOff>
        </xdr:from>
        <xdr:to>
          <xdr:col>9</xdr:col>
          <xdr:colOff>664234</xdr:colOff>
          <xdr:row>20</xdr:row>
          <xdr:rowOff>198408</xdr:rowOff>
        </xdr:to>
        <xdr:sp macro="" textlink="">
          <xdr:nvSpPr>
            <xdr:cNvPr id="2094" name="Option Button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20</xdr:row>
          <xdr:rowOff>0</xdr:rowOff>
        </xdr:from>
        <xdr:to>
          <xdr:col>10</xdr:col>
          <xdr:colOff>664234</xdr:colOff>
          <xdr:row>20</xdr:row>
          <xdr:rowOff>198408</xdr:rowOff>
        </xdr:to>
        <xdr:sp macro="" textlink="">
          <xdr:nvSpPr>
            <xdr:cNvPr id="2095" name="Option Button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20</xdr:row>
          <xdr:rowOff>0</xdr:rowOff>
        </xdr:from>
        <xdr:to>
          <xdr:col>11</xdr:col>
          <xdr:colOff>664234</xdr:colOff>
          <xdr:row>20</xdr:row>
          <xdr:rowOff>198408</xdr:rowOff>
        </xdr:to>
        <xdr:sp macro="" textlink="">
          <xdr:nvSpPr>
            <xdr:cNvPr id="2096" name="Option Button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0</xdr:colOff>
          <xdr:row>20</xdr:row>
          <xdr:rowOff>198408</xdr:rowOff>
        </xdr:to>
        <xdr:sp macro="" textlink="">
          <xdr:nvSpPr>
            <xdr:cNvPr id="2097" name="Group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25</xdr:row>
          <xdr:rowOff>0</xdr:rowOff>
        </xdr:from>
        <xdr:to>
          <xdr:col>9</xdr:col>
          <xdr:colOff>664234</xdr:colOff>
          <xdr:row>26</xdr:row>
          <xdr:rowOff>0</xdr:rowOff>
        </xdr:to>
        <xdr:sp macro="" textlink="">
          <xdr:nvSpPr>
            <xdr:cNvPr id="2098" name="Option Button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25</xdr:row>
          <xdr:rowOff>0</xdr:rowOff>
        </xdr:from>
        <xdr:to>
          <xdr:col>10</xdr:col>
          <xdr:colOff>664234</xdr:colOff>
          <xdr:row>26</xdr:row>
          <xdr:rowOff>0</xdr:rowOff>
        </xdr:to>
        <xdr:sp macro="" textlink="">
          <xdr:nvSpPr>
            <xdr:cNvPr id="2099" name="Option Button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25</xdr:row>
          <xdr:rowOff>0</xdr:rowOff>
        </xdr:from>
        <xdr:to>
          <xdr:col>11</xdr:col>
          <xdr:colOff>664234</xdr:colOff>
          <xdr:row>26</xdr:row>
          <xdr:rowOff>0</xdr:rowOff>
        </xdr:to>
        <xdr:sp macro="" textlink="">
          <xdr:nvSpPr>
            <xdr:cNvPr id="2100" name="Option Button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12</xdr:col>
          <xdr:colOff>0</xdr:colOff>
          <xdr:row>26</xdr:row>
          <xdr:rowOff>0</xdr:rowOff>
        </xdr:to>
        <xdr:sp macro="" textlink="">
          <xdr:nvSpPr>
            <xdr:cNvPr id="2101" name="Group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26</xdr:row>
          <xdr:rowOff>0</xdr:rowOff>
        </xdr:from>
        <xdr:to>
          <xdr:col>9</xdr:col>
          <xdr:colOff>664234</xdr:colOff>
          <xdr:row>26</xdr:row>
          <xdr:rowOff>198408</xdr:rowOff>
        </xdr:to>
        <xdr:sp macro="" textlink="">
          <xdr:nvSpPr>
            <xdr:cNvPr id="2102" name="Option Button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26</xdr:row>
          <xdr:rowOff>0</xdr:rowOff>
        </xdr:from>
        <xdr:to>
          <xdr:col>10</xdr:col>
          <xdr:colOff>664234</xdr:colOff>
          <xdr:row>26</xdr:row>
          <xdr:rowOff>198408</xdr:rowOff>
        </xdr:to>
        <xdr:sp macro="" textlink="">
          <xdr:nvSpPr>
            <xdr:cNvPr id="2103" name="Option Button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26</xdr:row>
          <xdr:rowOff>0</xdr:rowOff>
        </xdr:from>
        <xdr:to>
          <xdr:col>11</xdr:col>
          <xdr:colOff>664234</xdr:colOff>
          <xdr:row>26</xdr:row>
          <xdr:rowOff>198408</xdr:rowOff>
        </xdr:to>
        <xdr:sp macro="" textlink="">
          <xdr:nvSpPr>
            <xdr:cNvPr id="2104" name="Option Button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0</xdr:colOff>
          <xdr:row>26</xdr:row>
          <xdr:rowOff>198408</xdr:rowOff>
        </xdr:to>
        <xdr:sp macro="" textlink="">
          <xdr:nvSpPr>
            <xdr:cNvPr id="2105" name="Group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27</xdr:row>
          <xdr:rowOff>0</xdr:rowOff>
        </xdr:from>
        <xdr:to>
          <xdr:col>9</xdr:col>
          <xdr:colOff>664234</xdr:colOff>
          <xdr:row>27</xdr:row>
          <xdr:rowOff>198408</xdr:rowOff>
        </xdr:to>
        <xdr:sp macro="" textlink="">
          <xdr:nvSpPr>
            <xdr:cNvPr id="2106" name="Option Button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27</xdr:row>
          <xdr:rowOff>0</xdr:rowOff>
        </xdr:from>
        <xdr:to>
          <xdr:col>10</xdr:col>
          <xdr:colOff>664234</xdr:colOff>
          <xdr:row>27</xdr:row>
          <xdr:rowOff>198408</xdr:rowOff>
        </xdr:to>
        <xdr:sp macro="" textlink="">
          <xdr:nvSpPr>
            <xdr:cNvPr id="2107" name="Option Button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27</xdr:row>
          <xdr:rowOff>0</xdr:rowOff>
        </xdr:from>
        <xdr:to>
          <xdr:col>11</xdr:col>
          <xdr:colOff>664234</xdr:colOff>
          <xdr:row>27</xdr:row>
          <xdr:rowOff>198408</xdr:rowOff>
        </xdr:to>
        <xdr:sp macro="" textlink="">
          <xdr:nvSpPr>
            <xdr:cNvPr id="2108" name="Option Button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0</xdr:rowOff>
        </xdr:from>
        <xdr:to>
          <xdr:col>12</xdr:col>
          <xdr:colOff>0</xdr:colOff>
          <xdr:row>27</xdr:row>
          <xdr:rowOff>198408</xdr:rowOff>
        </xdr:to>
        <xdr:sp macro="" textlink="">
          <xdr:nvSpPr>
            <xdr:cNvPr id="2109" name="Group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28</xdr:row>
          <xdr:rowOff>0</xdr:rowOff>
        </xdr:from>
        <xdr:to>
          <xdr:col>9</xdr:col>
          <xdr:colOff>664234</xdr:colOff>
          <xdr:row>29</xdr:row>
          <xdr:rowOff>0</xdr:rowOff>
        </xdr:to>
        <xdr:sp macro="" textlink="">
          <xdr:nvSpPr>
            <xdr:cNvPr id="2110" name="Option Button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28</xdr:row>
          <xdr:rowOff>0</xdr:rowOff>
        </xdr:from>
        <xdr:to>
          <xdr:col>10</xdr:col>
          <xdr:colOff>664234</xdr:colOff>
          <xdr:row>29</xdr:row>
          <xdr:rowOff>0</xdr:rowOff>
        </xdr:to>
        <xdr:sp macro="" textlink="">
          <xdr:nvSpPr>
            <xdr:cNvPr id="2111" name="Option Button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28</xdr:row>
          <xdr:rowOff>0</xdr:rowOff>
        </xdr:from>
        <xdr:to>
          <xdr:col>11</xdr:col>
          <xdr:colOff>664234</xdr:colOff>
          <xdr:row>29</xdr:row>
          <xdr:rowOff>0</xdr:rowOff>
        </xdr:to>
        <xdr:sp macro="" textlink="">
          <xdr:nvSpPr>
            <xdr:cNvPr id="2112" name="Option Button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0</xdr:rowOff>
        </xdr:from>
        <xdr:to>
          <xdr:col>12</xdr:col>
          <xdr:colOff>0</xdr:colOff>
          <xdr:row>29</xdr:row>
          <xdr:rowOff>0</xdr:rowOff>
        </xdr:to>
        <xdr:sp macro="" textlink="">
          <xdr:nvSpPr>
            <xdr:cNvPr id="2113" name="Group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32</xdr:row>
          <xdr:rowOff>0</xdr:rowOff>
        </xdr:from>
        <xdr:to>
          <xdr:col>9</xdr:col>
          <xdr:colOff>664234</xdr:colOff>
          <xdr:row>32</xdr:row>
          <xdr:rowOff>198408</xdr:rowOff>
        </xdr:to>
        <xdr:sp macro="" textlink="">
          <xdr:nvSpPr>
            <xdr:cNvPr id="2114" name="Option Button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32</xdr:row>
          <xdr:rowOff>0</xdr:rowOff>
        </xdr:from>
        <xdr:to>
          <xdr:col>10</xdr:col>
          <xdr:colOff>664234</xdr:colOff>
          <xdr:row>32</xdr:row>
          <xdr:rowOff>198408</xdr:rowOff>
        </xdr:to>
        <xdr:sp macro="" textlink="">
          <xdr:nvSpPr>
            <xdr:cNvPr id="2115" name="Option Button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32</xdr:row>
          <xdr:rowOff>0</xdr:rowOff>
        </xdr:from>
        <xdr:to>
          <xdr:col>11</xdr:col>
          <xdr:colOff>664234</xdr:colOff>
          <xdr:row>32</xdr:row>
          <xdr:rowOff>198408</xdr:rowOff>
        </xdr:to>
        <xdr:sp macro="" textlink="">
          <xdr:nvSpPr>
            <xdr:cNvPr id="2116" name="Option Button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0</xdr:colOff>
          <xdr:row>32</xdr:row>
          <xdr:rowOff>198408</xdr:rowOff>
        </xdr:to>
        <xdr:sp macro="" textlink="">
          <xdr:nvSpPr>
            <xdr:cNvPr id="2117" name="Group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33</xdr:row>
          <xdr:rowOff>0</xdr:rowOff>
        </xdr:from>
        <xdr:to>
          <xdr:col>9</xdr:col>
          <xdr:colOff>664234</xdr:colOff>
          <xdr:row>33</xdr:row>
          <xdr:rowOff>198408</xdr:rowOff>
        </xdr:to>
        <xdr:sp macro="" textlink="">
          <xdr:nvSpPr>
            <xdr:cNvPr id="2118" name="Option Button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33</xdr:row>
          <xdr:rowOff>0</xdr:rowOff>
        </xdr:from>
        <xdr:to>
          <xdr:col>10</xdr:col>
          <xdr:colOff>664234</xdr:colOff>
          <xdr:row>33</xdr:row>
          <xdr:rowOff>198408</xdr:rowOff>
        </xdr:to>
        <xdr:sp macro="" textlink="">
          <xdr:nvSpPr>
            <xdr:cNvPr id="2119" name="Option Button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33</xdr:row>
          <xdr:rowOff>0</xdr:rowOff>
        </xdr:from>
        <xdr:to>
          <xdr:col>11</xdr:col>
          <xdr:colOff>664234</xdr:colOff>
          <xdr:row>33</xdr:row>
          <xdr:rowOff>198408</xdr:rowOff>
        </xdr:to>
        <xdr:sp macro="" textlink="">
          <xdr:nvSpPr>
            <xdr:cNvPr id="2120" name="Option Button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0</xdr:rowOff>
        </xdr:from>
        <xdr:to>
          <xdr:col>12</xdr:col>
          <xdr:colOff>0</xdr:colOff>
          <xdr:row>33</xdr:row>
          <xdr:rowOff>198408</xdr:rowOff>
        </xdr:to>
        <xdr:sp macro="" textlink="">
          <xdr:nvSpPr>
            <xdr:cNvPr id="2121" name="Group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34</xdr:row>
          <xdr:rowOff>0</xdr:rowOff>
        </xdr:from>
        <xdr:to>
          <xdr:col>9</xdr:col>
          <xdr:colOff>664234</xdr:colOff>
          <xdr:row>35</xdr:row>
          <xdr:rowOff>0</xdr:rowOff>
        </xdr:to>
        <xdr:sp macro="" textlink="">
          <xdr:nvSpPr>
            <xdr:cNvPr id="2167" name="Option Button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34</xdr:row>
          <xdr:rowOff>0</xdr:rowOff>
        </xdr:from>
        <xdr:to>
          <xdr:col>10</xdr:col>
          <xdr:colOff>664234</xdr:colOff>
          <xdr:row>35</xdr:row>
          <xdr:rowOff>0</xdr:rowOff>
        </xdr:to>
        <xdr:sp macro="" textlink="">
          <xdr:nvSpPr>
            <xdr:cNvPr id="2168" name="Option Button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34</xdr:row>
          <xdr:rowOff>0</xdr:rowOff>
        </xdr:from>
        <xdr:to>
          <xdr:col>11</xdr:col>
          <xdr:colOff>664234</xdr:colOff>
          <xdr:row>35</xdr:row>
          <xdr:rowOff>0</xdr:rowOff>
        </xdr:to>
        <xdr:sp macro="" textlink="">
          <xdr:nvSpPr>
            <xdr:cNvPr id="2169" name="Option Button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0</xdr:rowOff>
        </xdr:from>
        <xdr:to>
          <xdr:col>12</xdr:col>
          <xdr:colOff>0</xdr:colOff>
          <xdr:row>35</xdr:row>
          <xdr:rowOff>0</xdr:rowOff>
        </xdr:to>
        <xdr:sp macro="" textlink="">
          <xdr:nvSpPr>
            <xdr:cNvPr id="2170" name="Group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35</xdr:row>
          <xdr:rowOff>0</xdr:rowOff>
        </xdr:from>
        <xdr:to>
          <xdr:col>9</xdr:col>
          <xdr:colOff>664234</xdr:colOff>
          <xdr:row>35</xdr:row>
          <xdr:rowOff>198408</xdr:rowOff>
        </xdr:to>
        <xdr:sp macro="" textlink="">
          <xdr:nvSpPr>
            <xdr:cNvPr id="2171" name="Option Button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35</xdr:row>
          <xdr:rowOff>0</xdr:rowOff>
        </xdr:from>
        <xdr:to>
          <xdr:col>10</xdr:col>
          <xdr:colOff>664234</xdr:colOff>
          <xdr:row>35</xdr:row>
          <xdr:rowOff>198408</xdr:rowOff>
        </xdr:to>
        <xdr:sp macro="" textlink="">
          <xdr:nvSpPr>
            <xdr:cNvPr id="2172" name="Option Button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35</xdr:row>
          <xdr:rowOff>0</xdr:rowOff>
        </xdr:from>
        <xdr:to>
          <xdr:col>11</xdr:col>
          <xdr:colOff>664234</xdr:colOff>
          <xdr:row>35</xdr:row>
          <xdr:rowOff>198408</xdr:rowOff>
        </xdr:to>
        <xdr:sp macro="" textlink="">
          <xdr:nvSpPr>
            <xdr:cNvPr id="2173" name="Option Button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0</xdr:colOff>
          <xdr:row>35</xdr:row>
          <xdr:rowOff>198408</xdr:rowOff>
        </xdr:to>
        <xdr:sp macro="" textlink="">
          <xdr:nvSpPr>
            <xdr:cNvPr id="2174" name="Group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36</xdr:row>
          <xdr:rowOff>0</xdr:rowOff>
        </xdr:from>
        <xdr:to>
          <xdr:col>9</xdr:col>
          <xdr:colOff>664234</xdr:colOff>
          <xdr:row>36</xdr:row>
          <xdr:rowOff>198408</xdr:rowOff>
        </xdr:to>
        <xdr:sp macro="" textlink="">
          <xdr:nvSpPr>
            <xdr:cNvPr id="2175" name="Option Button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36</xdr:row>
          <xdr:rowOff>0</xdr:rowOff>
        </xdr:from>
        <xdr:to>
          <xdr:col>10</xdr:col>
          <xdr:colOff>664234</xdr:colOff>
          <xdr:row>36</xdr:row>
          <xdr:rowOff>198408</xdr:rowOff>
        </xdr:to>
        <xdr:sp macro="" textlink="">
          <xdr:nvSpPr>
            <xdr:cNvPr id="2176" name="Option Button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36</xdr:row>
          <xdr:rowOff>0</xdr:rowOff>
        </xdr:from>
        <xdr:to>
          <xdr:col>11</xdr:col>
          <xdr:colOff>664234</xdr:colOff>
          <xdr:row>36</xdr:row>
          <xdr:rowOff>198408</xdr:rowOff>
        </xdr:to>
        <xdr:sp macro="" textlink="">
          <xdr:nvSpPr>
            <xdr:cNvPr id="2177" name="Option Button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0</xdr:rowOff>
        </xdr:from>
        <xdr:to>
          <xdr:col>12</xdr:col>
          <xdr:colOff>0</xdr:colOff>
          <xdr:row>36</xdr:row>
          <xdr:rowOff>198408</xdr:rowOff>
        </xdr:to>
        <xdr:sp macro="" textlink="">
          <xdr:nvSpPr>
            <xdr:cNvPr id="2178" name="Group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37</xdr:row>
          <xdr:rowOff>0</xdr:rowOff>
        </xdr:from>
        <xdr:to>
          <xdr:col>9</xdr:col>
          <xdr:colOff>664234</xdr:colOff>
          <xdr:row>37</xdr:row>
          <xdr:rowOff>198408</xdr:rowOff>
        </xdr:to>
        <xdr:sp macro="" textlink="">
          <xdr:nvSpPr>
            <xdr:cNvPr id="2179" name="Option Button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37</xdr:row>
          <xdr:rowOff>0</xdr:rowOff>
        </xdr:from>
        <xdr:to>
          <xdr:col>10</xdr:col>
          <xdr:colOff>664234</xdr:colOff>
          <xdr:row>37</xdr:row>
          <xdr:rowOff>198408</xdr:rowOff>
        </xdr:to>
        <xdr:sp macro="" textlink="">
          <xdr:nvSpPr>
            <xdr:cNvPr id="2180" name="Option Button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37</xdr:row>
          <xdr:rowOff>0</xdr:rowOff>
        </xdr:from>
        <xdr:to>
          <xdr:col>11</xdr:col>
          <xdr:colOff>664234</xdr:colOff>
          <xdr:row>37</xdr:row>
          <xdr:rowOff>198408</xdr:rowOff>
        </xdr:to>
        <xdr:sp macro="" textlink="">
          <xdr:nvSpPr>
            <xdr:cNvPr id="2181" name="Option Button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0</xdr:rowOff>
        </xdr:from>
        <xdr:to>
          <xdr:col>12</xdr:col>
          <xdr:colOff>0</xdr:colOff>
          <xdr:row>37</xdr:row>
          <xdr:rowOff>198408</xdr:rowOff>
        </xdr:to>
        <xdr:sp macro="" textlink="">
          <xdr:nvSpPr>
            <xdr:cNvPr id="2182" name="Group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38</xdr:row>
          <xdr:rowOff>0</xdr:rowOff>
        </xdr:from>
        <xdr:to>
          <xdr:col>9</xdr:col>
          <xdr:colOff>664234</xdr:colOff>
          <xdr:row>39</xdr:row>
          <xdr:rowOff>0</xdr:rowOff>
        </xdr:to>
        <xdr:sp macro="" textlink="">
          <xdr:nvSpPr>
            <xdr:cNvPr id="2183" name="Option Button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38</xdr:row>
          <xdr:rowOff>0</xdr:rowOff>
        </xdr:from>
        <xdr:to>
          <xdr:col>10</xdr:col>
          <xdr:colOff>664234</xdr:colOff>
          <xdr:row>39</xdr:row>
          <xdr:rowOff>0</xdr:rowOff>
        </xdr:to>
        <xdr:sp macro="" textlink="">
          <xdr:nvSpPr>
            <xdr:cNvPr id="2184" name="Option Button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38</xdr:row>
          <xdr:rowOff>0</xdr:rowOff>
        </xdr:from>
        <xdr:to>
          <xdr:col>11</xdr:col>
          <xdr:colOff>664234</xdr:colOff>
          <xdr:row>39</xdr:row>
          <xdr:rowOff>0</xdr:rowOff>
        </xdr:to>
        <xdr:sp macro="" textlink="">
          <xdr:nvSpPr>
            <xdr:cNvPr id="2185" name="Option Button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38</xdr:row>
          <xdr:rowOff>0</xdr:rowOff>
        </xdr:from>
        <xdr:to>
          <xdr:col>12</xdr:col>
          <xdr:colOff>0</xdr:colOff>
          <xdr:row>39</xdr:row>
          <xdr:rowOff>0</xdr:rowOff>
        </xdr:to>
        <xdr:sp macro="" textlink="">
          <xdr:nvSpPr>
            <xdr:cNvPr id="2186" name="Group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39</xdr:row>
          <xdr:rowOff>0</xdr:rowOff>
        </xdr:from>
        <xdr:to>
          <xdr:col>9</xdr:col>
          <xdr:colOff>664234</xdr:colOff>
          <xdr:row>39</xdr:row>
          <xdr:rowOff>198408</xdr:rowOff>
        </xdr:to>
        <xdr:sp macro="" textlink="">
          <xdr:nvSpPr>
            <xdr:cNvPr id="2187" name="Option Button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39</xdr:row>
          <xdr:rowOff>0</xdr:rowOff>
        </xdr:from>
        <xdr:to>
          <xdr:col>10</xdr:col>
          <xdr:colOff>664234</xdr:colOff>
          <xdr:row>39</xdr:row>
          <xdr:rowOff>198408</xdr:rowOff>
        </xdr:to>
        <xdr:sp macro="" textlink="">
          <xdr:nvSpPr>
            <xdr:cNvPr id="2188" name="Option Button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39</xdr:row>
          <xdr:rowOff>0</xdr:rowOff>
        </xdr:from>
        <xdr:to>
          <xdr:col>11</xdr:col>
          <xdr:colOff>664234</xdr:colOff>
          <xdr:row>39</xdr:row>
          <xdr:rowOff>198408</xdr:rowOff>
        </xdr:to>
        <xdr:sp macro="" textlink="">
          <xdr:nvSpPr>
            <xdr:cNvPr id="2189" name="Option Button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39</xdr:row>
          <xdr:rowOff>0</xdr:rowOff>
        </xdr:from>
        <xdr:to>
          <xdr:col>12</xdr:col>
          <xdr:colOff>0</xdr:colOff>
          <xdr:row>39</xdr:row>
          <xdr:rowOff>198408</xdr:rowOff>
        </xdr:to>
        <xdr:sp macro="" textlink="">
          <xdr:nvSpPr>
            <xdr:cNvPr id="2190" name="Group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40</xdr:row>
          <xdr:rowOff>0</xdr:rowOff>
        </xdr:from>
        <xdr:to>
          <xdr:col>9</xdr:col>
          <xdr:colOff>664234</xdr:colOff>
          <xdr:row>40</xdr:row>
          <xdr:rowOff>198408</xdr:rowOff>
        </xdr:to>
        <xdr:sp macro="" textlink="">
          <xdr:nvSpPr>
            <xdr:cNvPr id="2191" name="Option Button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40</xdr:row>
          <xdr:rowOff>0</xdr:rowOff>
        </xdr:from>
        <xdr:to>
          <xdr:col>10</xdr:col>
          <xdr:colOff>664234</xdr:colOff>
          <xdr:row>40</xdr:row>
          <xdr:rowOff>198408</xdr:rowOff>
        </xdr:to>
        <xdr:sp macro="" textlink="">
          <xdr:nvSpPr>
            <xdr:cNvPr id="2192" name="Option Button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40</xdr:row>
          <xdr:rowOff>0</xdr:rowOff>
        </xdr:from>
        <xdr:to>
          <xdr:col>11</xdr:col>
          <xdr:colOff>664234</xdr:colOff>
          <xdr:row>40</xdr:row>
          <xdr:rowOff>198408</xdr:rowOff>
        </xdr:to>
        <xdr:sp macro="" textlink="">
          <xdr:nvSpPr>
            <xdr:cNvPr id="2193" name="Option Button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40</xdr:row>
          <xdr:rowOff>0</xdr:rowOff>
        </xdr:from>
        <xdr:to>
          <xdr:col>12</xdr:col>
          <xdr:colOff>0</xdr:colOff>
          <xdr:row>40</xdr:row>
          <xdr:rowOff>198408</xdr:rowOff>
        </xdr:to>
        <xdr:sp macro="" textlink="">
          <xdr:nvSpPr>
            <xdr:cNvPr id="2194" name="Group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41</xdr:row>
          <xdr:rowOff>0</xdr:rowOff>
        </xdr:from>
        <xdr:to>
          <xdr:col>9</xdr:col>
          <xdr:colOff>664234</xdr:colOff>
          <xdr:row>41</xdr:row>
          <xdr:rowOff>198408</xdr:rowOff>
        </xdr:to>
        <xdr:sp macro="" textlink="">
          <xdr:nvSpPr>
            <xdr:cNvPr id="2195" name="Option Button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41</xdr:row>
          <xdr:rowOff>0</xdr:rowOff>
        </xdr:from>
        <xdr:to>
          <xdr:col>10</xdr:col>
          <xdr:colOff>664234</xdr:colOff>
          <xdr:row>41</xdr:row>
          <xdr:rowOff>198408</xdr:rowOff>
        </xdr:to>
        <xdr:sp macro="" textlink="">
          <xdr:nvSpPr>
            <xdr:cNvPr id="2196" name="Option Button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41</xdr:row>
          <xdr:rowOff>0</xdr:rowOff>
        </xdr:from>
        <xdr:to>
          <xdr:col>11</xdr:col>
          <xdr:colOff>664234</xdr:colOff>
          <xdr:row>41</xdr:row>
          <xdr:rowOff>198408</xdr:rowOff>
        </xdr:to>
        <xdr:sp macro="" textlink="">
          <xdr:nvSpPr>
            <xdr:cNvPr id="2197" name="Option Button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12</xdr:col>
          <xdr:colOff>0</xdr:colOff>
          <xdr:row>41</xdr:row>
          <xdr:rowOff>198408</xdr:rowOff>
        </xdr:to>
        <xdr:sp macro="" textlink="">
          <xdr:nvSpPr>
            <xdr:cNvPr id="2198" name="Group Box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42</xdr:row>
          <xdr:rowOff>0</xdr:rowOff>
        </xdr:from>
        <xdr:to>
          <xdr:col>9</xdr:col>
          <xdr:colOff>664234</xdr:colOff>
          <xdr:row>42</xdr:row>
          <xdr:rowOff>198408</xdr:rowOff>
        </xdr:to>
        <xdr:sp macro="" textlink="">
          <xdr:nvSpPr>
            <xdr:cNvPr id="2199" name="Option Button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42</xdr:row>
          <xdr:rowOff>0</xdr:rowOff>
        </xdr:from>
        <xdr:to>
          <xdr:col>10</xdr:col>
          <xdr:colOff>664234</xdr:colOff>
          <xdr:row>42</xdr:row>
          <xdr:rowOff>198408</xdr:rowOff>
        </xdr:to>
        <xdr:sp macro="" textlink="">
          <xdr:nvSpPr>
            <xdr:cNvPr id="2200" name="Option Button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42</xdr:row>
          <xdr:rowOff>0</xdr:rowOff>
        </xdr:from>
        <xdr:to>
          <xdr:col>11</xdr:col>
          <xdr:colOff>664234</xdr:colOff>
          <xdr:row>42</xdr:row>
          <xdr:rowOff>198408</xdr:rowOff>
        </xdr:to>
        <xdr:sp macro="" textlink="">
          <xdr:nvSpPr>
            <xdr:cNvPr id="2201" name="Option Button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12</xdr:col>
          <xdr:colOff>0</xdr:colOff>
          <xdr:row>42</xdr:row>
          <xdr:rowOff>198408</xdr:rowOff>
        </xdr:to>
        <xdr:sp macro="" textlink="">
          <xdr:nvSpPr>
            <xdr:cNvPr id="2202" name="Group Box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43</xdr:row>
          <xdr:rowOff>0</xdr:rowOff>
        </xdr:from>
        <xdr:to>
          <xdr:col>9</xdr:col>
          <xdr:colOff>664234</xdr:colOff>
          <xdr:row>44</xdr:row>
          <xdr:rowOff>0</xdr:rowOff>
        </xdr:to>
        <xdr:sp macro="" textlink="">
          <xdr:nvSpPr>
            <xdr:cNvPr id="2203" name="Option Button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43</xdr:row>
          <xdr:rowOff>0</xdr:rowOff>
        </xdr:from>
        <xdr:to>
          <xdr:col>10</xdr:col>
          <xdr:colOff>664234</xdr:colOff>
          <xdr:row>44</xdr:row>
          <xdr:rowOff>0</xdr:rowOff>
        </xdr:to>
        <xdr:sp macro="" textlink="">
          <xdr:nvSpPr>
            <xdr:cNvPr id="2204" name="Option Button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43</xdr:row>
          <xdr:rowOff>0</xdr:rowOff>
        </xdr:from>
        <xdr:to>
          <xdr:col>11</xdr:col>
          <xdr:colOff>664234</xdr:colOff>
          <xdr:row>44</xdr:row>
          <xdr:rowOff>0</xdr:rowOff>
        </xdr:to>
        <xdr:sp macro="" textlink="">
          <xdr:nvSpPr>
            <xdr:cNvPr id="2205" name="Option Button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43</xdr:row>
          <xdr:rowOff>0</xdr:rowOff>
        </xdr:from>
        <xdr:to>
          <xdr:col>12</xdr:col>
          <xdr:colOff>0</xdr:colOff>
          <xdr:row>44</xdr:row>
          <xdr:rowOff>0</xdr:rowOff>
        </xdr:to>
        <xdr:sp macro="" textlink="">
          <xdr:nvSpPr>
            <xdr:cNvPr id="2206" name="Group Box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44</xdr:row>
          <xdr:rowOff>0</xdr:rowOff>
        </xdr:from>
        <xdr:to>
          <xdr:col>9</xdr:col>
          <xdr:colOff>664234</xdr:colOff>
          <xdr:row>44</xdr:row>
          <xdr:rowOff>198408</xdr:rowOff>
        </xdr:to>
        <xdr:sp macro="" textlink="">
          <xdr:nvSpPr>
            <xdr:cNvPr id="2207" name="Option Button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44</xdr:row>
          <xdr:rowOff>0</xdr:rowOff>
        </xdr:from>
        <xdr:to>
          <xdr:col>10</xdr:col>
          <xdr:colOff>664234</xdr:colOff>
          <xdr:row>44</xdr:row>
          <xdr:rowOff>198408</xdr:rowOff>
        </xdr:to>
        <xdr:sp macro="" textlink="">
          <xdr:nvSpPr>
            <xdr:cNvPr id="2208" name="Option Button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44</xdr:row>
          <xdr:rowOff>0</xdr:rowOff>
        </xdr:from>
        <xdr:to>
          <xdr:col>11</xdr:col>
          <xdr:colOff>664234</xdr:colOff>
          <xdr:row>44</xdr:row>
          <xdr:rowOff>198408</xdr:rowOff>
        </xdr:to>
        <xdr:sp macro="" textlink="">
          <xdr:nvSpPr>
            <xdr:cNvPr id="2209" name="Option Button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12</xdr:col>
          <xdr:colOff>0</xdr:colOff>
          <xdr:row>44</xdr:row>
          <xdr:rowOff>198408</xdr:rowOff>
        </xdr:to>
        <xdr:sp macro="" textlink="">
          <xdr:nvSpPr>
            <xdr:cNvPr id="2210" name="Group Box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8</xdr:row>
          <xdr:rowOff>0</xdr:rowOff>
        </xdr:from>
        <xdr:to>
          <xdr:col>9</xdr:col>
          <xdr:colOff>664234</xdr:colOff>
          <xdr:row>8</xdr:row>
          <xdr:rowOff>198408</xdr:rowOff>
        </xdr:to>
        <xdr:sp macro="" textlink="">
          <xdr:nvSpPr>
            <xdr:cNvPr id="15361" name="Option Butto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8</xdr:row>
          <xdr:rowOff>0</xdr:rowOff>
        </xdr:from>
        <xdr:to>
          <xdr:col>10</xdr:col>
          <xdr:colOff>664234</xdr:colOff>
          <xdr:row>8</xdr:row>
          <xdr:rowOff>198408</xdr:rowOff>
        </xdr:to>
        <xdr:sp macro="" textlink="">
          <xdr:nvSpPr>
            <xdr:cNvPr id="15362" name="Option Button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8</xdr:row>
          <xdr:rowOff>0</xdr:rowOff>
        </xdr:from>
        <xdr:to>
          <xdr:col>11</xdr:col>
          <xdr:colOff>664234</xdr:colOff>
          <xdr:row>8</xdr:row>
          <xdr:rowOff>198408</xdr:rowOff>
        </xdr:to>
        <xdr:sp macro="" textlink="">
          <xdr:nvSpPr>
            <xdr:cNvPr id="15363" name="Option Button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0</xdr:colOff>
          <xdr:row>8</xdr:row>
          <xdr:rowOff>198408</xdr:rowOff>
        </xdr:to>
        <xdr:sp macro="" textlink="">
          <xdr:nvSpPr>
            <xdr:cNvPr id="15364" name="Group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9</xdr:row>
          <xdr:rowOff>0</xdr:rowOff>
        </xdr:from>
        <xdr:to>
          <xdr:col>9</xdr:col>
          <xdr:colOff>655608</xdr:colOff>
          <xdr:row>9</xdr:row>
          <xdr:rowOff>198408</xdr:rowOff>
        </xdr:to>
        <xdr:sp macro="" textlink="">
          <xdr:nvSpPr>
            <xdr:cNvPr id="15365" name="Option Button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9</xdr:row>
          <xdr:rowOff>0</xdr:rowOff>
        </xdr:from>
        <xdr:to>
          <xdr:col>10</xdr:col>
          <xdr:colOff>655608</xdr:colOff>
          <xdr:row>9</xdr:row>
          <xdr:rowOff>198408</xdr:rowOff>
        </xdr:to>
        <xdr:sp macro="" textlink="">
          <xdr:nvSpPr>
            <xdr:cNvPr id="15366" name="Option Button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9</xdr:row>
          <xdr:rowOff>0</xdr:rowOff>
        </xdr:from>
        <xdr:to>
          <xdr:col>11</xdr:col>
          <xdr:colOff>655608</xdr:colOff>
          <xdr:row>9</xdr:row>
          <xdr:rowOff>198408</xdr:rowOff>
        </xdr:to>
        <xdr:sp macro="" textlink="">
          <xdr:nvSpPr>
            <xdr:cNvPr id="15367" name="Option Button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12</xdr:col>
          <xdr:colOff>0</xdr:colOff>
          <xdr:row>9</xdr:row>
          <xdr:rowOff>198408</xdr:rowOff>
        </xdr:to>
        <xdr:sp macro="" textlink="">
          <xdr:nvSpPr>
            <xdr:cNvPr id="15368" name="Group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12</xdr:col>
          <xdr:colOff>0</xdr:colOff>
          <xdr:row>11</xdr:row>
          <xdr:rowOff>0</xdr:rowOff>
        </xdr:to>
        <xdr:sp macro="" textlink="">
          <xdr:nvSpPr>
            <xdr:cNvPr id="15372" name="Group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14</xdr:row>
          <xdr:rowOff>0</xdr:rowOff>
        </xdr:from>
        <xdr:to>
          <xdr:col>9</xdr:col>
          <xdr:colOff>664234</xdr:colOff>
          <xdr:row>14</xdr:row>
          <xdr:rowOff>198408</xdr:rowOff>
        </xdr:to>
        <xdr:sp macro="" textlink="">
          <xdr:nvSpPr>
            <xdr:cNvPr id="15373" name="Option Button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14</xdr:row>
          <xdr:rowOff>0</xdr:rowOff>
        </xdr:from>
        <xdr:to>
          <xdr:col>10</xdr:col>
          <xdr:colOff>664234</xdr:colOff>
          <xdr:row>14</xdr:row>
          <xdr:rowOff>198408</xdr:rowOff>
        </xdr:to>
        <xdr:sp macro="" textlink="">
          <xdr:nvSpPr>
            <xdr:cNvPr id="15374" name="Option Button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14</xdr:row>
          <xdr:rowOff>0</xdr:rowOff>
        </xdr:from>
        <xdr:to>
          <xdr:col>11</xdr:col>
          <xdr:colOff>664234</xdr:colOff>
          <xdr:row>14</xdr:row>
          <xdr:rowOff>198408</xdr:rowOff>
        </xdr:to>
        <xdr:sp macro="" textlink="">
          <xdr:nvSpPr>
            <xdr:cNvPr id="15375" name="Option Button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0</xdr:colOff>
          <xdr:row>14</xdr:row>
          <xdr:rowOff>198408</xdr:rowOff>
        </xdr:to>
        <xdr:sp macro="" textlink="">
          <xdr:nvSpPr>
            <xdr:cNvPr id="15376" name="Group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15</xdr:row>
          <xdr:rowOff>0</xdr:rowOff>
        </xdr:from>
        <xdr:to>
          <xdr:col>9</xdr:col>
          <xdr:colOff>664234</xdr:colOff>
          <xdr:row>15</xdr:row>
          <xdr:rowOff>198408</xdr:rowOff>
        </xdr:to>
        <xdr:sp macro="" textlink="">
          <xdr:nvSpPr>
            <xdr:cNvPr id="15377" name="Option Button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15</xdr:row>
          <xdr:rowOff>0</xdr:rowOff>
        </xdr:from>
        <xdr:to>
          <xdr:col>10</xdr:col>
          <xdr:colOff>664234</xdr:colOff>
          <xdr:row>15</xdr:row>
          <xdr:rowOff>198408</xdr:rowOff>
        </xdr:to>
        <xdr:sp macro="" textlink="">
          <xdr:nvSpPr>
            <xdr:cNvPr id="15378" name="Option Button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15</xdr:row>
          <xdr:rowOff>0</xdr:rowOff>
        </xdr:from>
        <xdr:to>
          <xdr:col>11</xdr:col>
          <xdr:colOff>664234</xdr:colOff>
          <xdr:row>15</xdr:row>
          <xdr:rowOff>198408</xdr:rowOff>
        </xdr:to>
        <xdr:sp macro="" textlink="">
          <xdr:nvSpPr>
            <xdr:cNvPr id="15379" name="Option Button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0</xdr:rowOff>
        </xdr:from>
        <xdr:to>
          <xdr:col>12</xdr:col>
          <xdr:colOff>0</xdr:colOff>
          <xdr:row>15</xdr:row>
          <xdr:rowOff>198408</xdr:rowOff>
        </xdr:to>
        <xdr:sp macro="" textlink="">
          <xdr:nvSpPr>
            <xdr:cNvPr id="15380" name="Group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16</xdr:row>
          <xdr:rowOff>0</xdr:rowOff>
        </xdr:from>
        <xdr:to>
          <xdr:col>9</xdr:col>
          <xdr:colOff>664234</xdr:colOff>
          <xdr:row>17</xdr:row>
          <xdr:rowOff>0</xdr:rowOff>
        </xdr:to>
        <xdr:sp macro="" textlink="">
          <xdr:nvSpPr>
            <xdr:cNvPr id="15381" name="Option Button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16</xdr:row>
          <xdr:rowOff>0</xdr:rowOff>
        </xdr:from>
        <xdr:to>
          <xdr:col>10</xdr:col>
          <xdr:colOff>664234</xdr:colOff>
          <xdr:row>17</xdr:row>
          <xdr:rowOff>0</xdr:rowOff>
        </xdr:to>
        <xdr:sp macro="" textlink="">
          <xdr:nvSpPr>
            <xdr:cNvPr id="15382" name="Option Button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16</xdr:row>
          <xdr:rowOff>0</xdr:rowOff>
        </xdr:from>
        <xdr:to>
          <xdr:col>11</xdr:col>
          <xdr:colOff>664234</xdr:colOff>
          <xdr:row>17</xdr:row>
          <xdr:rowOff>0</xdr:rowOff>
        </xdr:to>
        <xdr:sp macro="" textlink="">
          <xdr:nvSpPr>
            <xdr:cNvPr id="15383" name="Option Button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0</xdr:rowOff>
        </xdr:from>
        <xdr:to>
          <xdr:col>12</xdr:col>
          <xdr:colOff>0</xdr:colOff>
          <xdr:row>17</xdr:row>
          <xdr:rowOff>0</xdr:rowOff>
        </xdr:to>
        <xdr:sp macro="" textlink="">
          <xdr:nvSpPr>
            <xdr:cNvPr id="15384" name="Group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17</xdr:row>
          <xdr:rowOff>0</xdr:rowOff>
        </xdr:from>
        <xdr:to>
          <xdr:col>9</xdr:col>
          <xdr:colOff>664234</xdr:colOff>
          <xdr:row>17</xdr:row>
          <xdr:rowOff>198408</xdr:rowOff>
        </xdr:to>
        <xdr:sp macro="" textlink="">
          <xdr:nvSpPr>
            <xdr:cNvPr id="15385" name="Option Button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17</xdr:row>
          <xdr:rowOff>0</xdr:rowOff>
        </xdr:from>
        <xdr:to>
          <xdr:col>10</xdr:col>
          <xdr:colOff>664234</xdr:colOff>
          <xdr:row>17</xdr:row>
          <xdr:rowOff>198408</xdr:rowOff>
        </xdr:to>
        <xdr:sp macro="" textlink="">
          <xdr:nvSpPr>
            <xdr:cNvPr id="15386" name="Option Button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17</xdr:row>
          <xdr:rowOff>0</xdr:rowOff>
        </xdr:from>
        <xdr:to>
          <xdr:col>11</xdr:col>
          <xdr:colOff>664234</xdr:colOff>
          <xdr:row>17</xdr:row>
          <xdr:rowOff>198408</xdr:rowOff>
        </xdr:to>
        <xdr:sp macro="" textlink="">
          <xdr:nvSpPr>
            <xdr:cNvPr id="15387" name="Option Button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0</xdr:colOff>
          <xdr:row>17</xdr:row>
          <xdr:rowOff>198408</xdr:rowOff>
        </xdr:to>
        <xdr:sp macro="" textlink="">
          <xdr:nvSpPr>
            <xdr:cNvPr id="15388" name="Group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18</xdr:row>
          <xdr:rowOff>0</xdr:rowOff>
        </xdr:from>
        <xdr:to>
          <xdr:col>9</xdr:col>
          <xdr:colOff>664234</xdr:colOff>
          <xdr:row>18</xdr:row>
          <xdr:rowOff>198408</xdr:rowOff>
        </xdr:to>
        <xdr:sp macro="" textlink="">
          <xdr:nvSpPr>
            <xdr:cNvPr id="15389" name="Option Button 29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18</xdr:row>
          <xdr:rowOff>0</xdr:rowOff>
        </xdr:from>
        <xdr:to>
          <xdr:col>10</xdr:col>
          <xdr:colOff>664234</xdr:colOff>
          <xdr:row>18</xdr:row>
          <xdr:rowOff>198408</xdr:rowOff>
        </xdr:to>
        <xdr:sp macro="" textlink="">
          <xdr:nvSpPr>
            <xdr:cNvPr id="15390" name="Option Button 30" hidden="1">
              <a:extLst>
                <a:ext uri="{63B3BB69-23CF-44E3-9099-C40C66FF867C}">
                  <a14:compatExt spid="_x0000_s15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18</xdr:row>
          <xdr:rowOff>0</xdr:rowOff>
        </xdr:from>
        <xdr:to>
          <xdr:col>11</xdr:col>
          <xdr:colOff>664234</xdr:colOff>
          <xdr:row>18</xdr:row>
          <xdr:rowOff>198408</xdr:rowOff>
        </xdr:to>
        <xdr:sp macro="" textlink="">
          <xdr:nvSpPr>
            <xdr:cNvPr id="15391" name="Option Button 31" hidden="1">
              <a:extLst>
                <a:ext uri="{63B3BB69-23CF-44E3-9099-C40C66FF867C}">
                  <a14:compatExt spid="_x0000_s15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12</xdr:col>
          <xdr:colOff>0</xdr:colOff>
          <xdr:row>18</xdr:row>
          <xdr:rowOff>198408</xdr:rowOff>
        </xdr:to>
        <xdr:sp macro="" textlink="">
          <xdr:nvSpPr>
            <xdr:cNvPr id="15392" name="Group Box 32" hidden="1">
              <a:extLst>
                <a:ext uri="{63B3BB69-23CF-44E3-9099-C40C66FF867C}">
                  <a14:compatExt spid="_x0000_s15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19</xdr:row>
          <xdr:rowOff>0</xdr:rowOff>
        </xdr:from>
        <xdr:to>
          <xdr:col>9</xdr:col>
          <xdr:colOff>664234</xdr:colOff>
          <xdr:row>19</xdr:row>
          <xdr:rowOff>198408</xdr:rowOff>
        </xdr:to>
        <xdr:sp macro="" textlink="">
          <xdr:nvSpPr>
            <xdr:cNvPr id="15393" name="Option Button 33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19</xdr:row>
          <xdr:rowOff>0</xdr:rowOff>
        </xdr:from>
        <xdr:to>
          <xdr:col>10</xdr:col>
          <xdr:colOff>664234</xdr:colOff>
          <xdr:row>19</xdr:row>
          <xdr:rowOff>198408</xdr:rowOff>
        </xdr:to>
        <xdr:sp macro="" textlink="">
          <xdr:nvSpPr>
            <xdr:cNvPr id="15394" name="Option Button 34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19</xdr:row>
          <xdr:rowOff>0</xdr:rowOff>
        </xdr:from>
        <xdr:to>
          <xdr:col>11</xdr:col>
          <xdr:colOff>664234</xdr:colOff>
          <xdr:row>19</xdr:row>
          <xdr:rowOff>198408</xdr:rowOff>
        </xdr:to>
        <xdr:sp macro="" textlink="">
          <xdr:nvSpPr>
            <xdr:cNvPr id="15395" name="Option Button 35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12</xdr:col>
          <xdr:colOff>0</xdr:colOff>
          <xdr:row>19</xdr:row>
          <xdr:rowOff>198408</xdr:rowOff>
        </xdr:to>
        <xdr:sp macro="" textlink="">
          <xdr:nvSpPr>
            <xdr:cNvPr id="15396" name="Group Box 36" hidden="1">
              <a:extLst>
                <a:ext uri="{63B3BB69-23CF-44E3-9099-C40C66FF867C}">
                  <a14:compatExt spid="_x0000_s15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20</xdr:row>
          <xdr:rowOff>0</xdr:rowOff>
        </xdr:from>
        <xdr:to>
          <xdr:col>9</xdr:col>
          <xdr:colOff>664234</xdr:colOff>
          <xdr:row>20</xdr:row>
          <xdr:rowOff>198408</xdr:rowOff>
        </xdr:to>
        <xdr:sp macro="" textlink="">
          <xdr:nvSpPr>
            <xdr:cNvPr id="15397" name="Option Button 37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20</xdr:row>
          <xdr:rowOff>0</xdr:rowOff>
        </xdr:from>
        <xdr:to>
          <xdr:col>10</xdr:col>
          <xdr:colOff>664234</xdr:colOff>
          <xdr:row>20</xdr:row>
          <xdr:rowOff>198408</xdr:rowOff>
        </xdr:to>
        <xdr:sp macro="" textlink="">
          <xdr:nvSpPr>
            <xdr:cNvPr id="15398" name="Option Button 38" hidden="1">
              <a:extLst>
                <a:ext uri="{63B3BB69-23CF-44E3-9099-C40C66FF867C}">
                  <a14:compatExt spid="_x0000_s15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20</xdr:row>
          <xdr:rowOff>0</xdr:rowOff>
        </xdr:from>
        <xdr:to>
          <xdr:col>11</xdr:col>
          <xdr:colOff>664234</xdr:colOff>
          <xdr:row>20</xdr:row>
          <xdr:rowOff>198408</xdr:rowOff>
        </xdr:to>
        <xdr:sp macro="" textlink="">
          <xdr:nvSpPr>
            <xdr:cNvPr id="15399" name="Option Button 39" hidden="1">
              <a:extLst>
                <a:ext uri="{63B3BB69-23CF-44E3-9099-C40C66FF867C}">
                  <a14:compatExt spid="_x0000_s15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0</xdr:colOff>
          <xdr:row>20</xdr:row>
          <xdr:rowOff>198408</xdr:rowOff>
        </xdr:to>
        <xdr:sp macro="" textlink="">
          <xdr:nvSpPr>
            <xdr:cNvPr id="15400" name="Group Box 40" hidden="1">
              <a:extLst>
                <a:ext uri="{63B3BB69-23CF-44E3-9099-C40C66FF867C}">
                  <a14:compatExt spid="_x0000_s15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25</xdr:row>
          <xdr:rowOff>0</xdr:rowOff>
        </xdr:from>
        <xdr:to>
          <xdr:col>9</xdr:col>
          <xdr:colOff>664234</xdr:colOff>
          <xdr:row>26</xdr:row>
          <xdr:rowOff>0</xdr:rowOff>
        </xdr:to>
        <xdr:sp macro="" textlink="">
          <xdr:nvSpPr>
            <xdr:cNvPr id="15401" name="Option Button 41" hidden="1">
              <a:extLst>
                <a:ext uri="{63B3BB69-23CF-44E3-9099-C40C66FF867C}">
                  <a14:compatExt spid="_x0000_s15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25</xdr:row>
          <xdr:rowOff>0</xdr:rowOff>
        </xdr:from>
        <xdr:to>
          <xdr:col>10</xdr:col>
          <xdr:colOff>664234</xdr:colOff>
          <xdr:row>26</xdr:row>
          <xdr:rowOff>0</xdr:rowOff>
        </xdr:to>
        <xdr:sp macro="" textlink="">
          <xdr:nvSpPr>
            <xdr:cNvPr id="15402" name="Option Button 42" hidden="1">
              <a:extLst>
                <a:ext uri="{63B3BB69-23CF-44E3-9099-C40C66FF867C}">
                  <a14:compatExt spid="_x0000_s15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25</xdr:row>
          <xdr:rowOff>0</xdr:rowOff>
        </xdr:from>
        <xdr:to>
          <xdr:col>11</xdr:col>
          <xdr:colOff>664234</xdr:colOff>
          <xdr:row>26</xdr:row>
          <xdr:rowOff>0</xdr:rowOff>
        </xdr:to>
        <xdr:sp macro="" textlink="">
          <xdr:nvSpPr>
            <xdr:cNvPr id="15403" name="Option Button 43" hidden="1">
              <a:extLst>
                <a:ext uri="{63B3BB69-23CF-44E3-9099-C40C66FF867C}">
                  <a14:compatExt spid="_x0000_s15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12</xdr:col>
          <xdr:colOff>0</xdr:colOff>
          <xdr:row>26</xdr:row>
          <xdr:rowOff>0</xdr:rowOff>
        </xdr:to>
        <xdr:sp macro="" textlink="">
          <xdr:nvSpPr>
            <xdr:cNvPr id="15404" name="Group Box 44" hidden="1">
              <a:extLst>
                <a:ext uri="{63B3BB69-23CF-44E3-9099-C40C66FF867C}">
                  <a14:compatExt spid="_x0000_s15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26</xdr:row>
          <xdr:rowOff>0</xdr:rowOff>
        </xdr:from>
        <xdr:to>
          <xdr:col>9</xdr:col>
          <xdr:colOff>664234</xdr:colOff>
          <xdr:row>26</xdr:row>
          <xdr:rowOff>224287</xdr:rowOff>
        </xdr:to>
        <xdr:sp macro="" textlink="">
          <xdr:nvSpPr>
            <xdr:cNvPr id="15405" name="Option Button 45" hidden="1">
              <a:extLst>
                <a:ext uri="{63B3BB69-23CF-44E3-9099-C40C66FF867C}">
                  <a14:compatExt spid="_x0000_s15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26</xdr:row>
          <xdr:rowOff>0</xdr:rowOff>
        </xdr:from>
        <xdr:to>
          <xdr:col>10</xdr:col>
          <xdr:colOff>664234</xdr:colOff>
          <xdr:row>26</xdr:row>
          <xdr:rowOff>224287</xdr:rowOff>
        </xdr:to>
        <xdr:sp macro="" textlink="">
          <xdr:nvSpPr>
            <xdr:cNvPr id="15406" name="Option Button 46" hidden="1">
              <a:extLst>
                <a:ext uri="{63B3BB69-23CF-44E3-9099-C40C66FF867C}">
                  <a14:compatExt spid="_x0000_s15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26</xdr:row>
          <xdr:rowOff>0</xdr:rowOff>
        </xdr:from>
        <xdr:to>
          <xdr:col>11</xdr:col>
          <xdr:colOff>664234</xdr:colOff>
          <xdr:row>26</xdr:row>
          <xdr:rowOff>224287</xdr:rowOff>
        </xdr:to>
        <xdr:sp macro="" textlink="">
          <xdr:nvSpPr>
            <xdr:cNvPr id="15407" name="Option Button 47" hidden="1">
              <a:extLst>
                <a:ext uri="{63B3BB69-23CF-44E3-9099-C40C66FF867C}">
                  <a14:compatExt spid="_x0000_s15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0</xdr:colOff>
          <xdr:row>27</xdr:row>
          <xdr:rowOff>181155</xdr:rowOff>
        </xdr:to>
        <xdr:sp macro="" textlink="">
          <xdr:nvSpPr>
            <xdr:cNvPr id="15408" name="Group Box 48" hidden="1">
              <a:extLst>
                <a:ext uri="{63B3BB69-23CF-44E3-9099-C40C66FF867C}">
                  <a14:compatExt spid="_x0000_s15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27</xdr:row>
          <xdr:rowOff>0</xdr:rowOff>
        </xdr:from>
        <xdr:to>
          <xdr:col>9</xdr:col>
          <xdr:colOff>664234</xdr:colOff>
          <xdr:row>27</xdr:row>
          <xdr:rowOff>198408</xdr:rowOff>
        </xdr:to>
        <xdr:sp macro="" textlink="">
          <xdr:nvSpPr>
            <xdr:cNvPr id="15409" name="Option Button 49" hidden="1">
              <a:extLst>
                <a:ext uri="{63B3BB69-23CF-44E3-9099-C40C66FF867C}">
                  <a14:compatExt spid="_x0000_s15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27</xdr:row>
          <xdr:rowOff>0</xdr:rowOff>
        </xdr:from>
        <xdr:to>
          <xdr:col>10</xdr:col>
          <xdr:colOff>664234</xdr:colOff>
          <xdr:row>27</xdr:row>
          <xdr:rowOff>198408</xdr:rowOff>
        </xdr:to>
        <xdr:sp macro="" textlink="">
          <xdr:nvSpPr>
            <xdr:cNvPr id="15410" name="Option Button 50" hidden="1">
              <a:extLst>
                <a:ext uri="{63B3BB69-23CF-44E3-9099-C40C66FF867C}">
                  <a14:compatExt spid="_x0000_s15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27</xdr:row>
          <xdr:rowOff>0</xdr:rowOff>
        </xdr:from>
        <xdr:to>
          <xdr:col>11</xdr:col>
          <xdr:colOff>664234</xdr:colOff>
          <xdr:row>27</xdr:row>
          <xdr:rowOff>198408</xdr:rowOff>
        </xdr:to>
        <xdr:sp macro="" textlink="">
          <xdr:nvSpPr>
            <xdr:cNvPr id="15411" name="Option Button 51" hidden="1">
              <a:extLst>
                <a:ext uri="{63B3BB69-23CF-44E3-9099-C40C66FF867C}">
                  <a14:compatExt spid="_x0000_s15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0</xdr:rowOff>
        </xdr:from>
        <xdr:to>
          <xdr:col>12</xdr:col>
          <xdr:colOff>0</xdr:colOff>
          <xdr:row>27</xdr:row>
          <xdr:rowOff>198408</xdr:rowOff>
        </xdr:to>
        <xdr:sp macro="" textlink="">
          <xdr:nvSpPr>
            <xdr:cNvPr id="15412" name="Group Box 52" hidden="1">
              <a:extLst>
                <a:ext uri="{63B3BB69-23CF-44E3-9099-C40C66FF867C}">
                  <a14:compatExt spid="_x0000_s15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28</xdr:row>
          <xdr:rowOff>0</xdr:rowOff>
        </xdr:from>
        <xdr:to>
          <xdr:col>9</xdr:col>
          <xdr:colOff>664234</xdr:colOff>
          <xdr:row>28</xdr:row>
          <xdr:rowOff>198408</xdr:rowOff>
        </xdr:to>
        <xdr:sp macro="" textlink="">
          <xdr:nvSpPr>
            <xdr:cNvPr id="15413" name="Option Button 53" hidden="1">
              <a:extLst>
                <a:ext uri="{63B3BB69-23CF-44E3-9099-C40C66FF867C}">
                  <a14:compatExt spid="_x0000_s15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28</xdr:row>
          <xdr:rowOff>0</xdr:rowOff>
        </xdr:from>
        <xdr:to>
          <xdr:col>10</xdr:col>
          <xdr:colOff>664234</xdr:colOff>
          <xdr:row>28</xdr:row>
          <xdr:rowOff>198408</xdr:rowOff>
        </xdr:to>
        <xdr:sp macro="" textlink="">
          <xdr:nvSpPr>
            <xdr:cNvPr id="15414" name="Option Button 54" hidden="1">
              <a:extLst>
                <a:ext uri="{63B3BB69-23CF-44E3-9099-C40C66FF867C}">
                  <a14:compatExt spid="_x0000_s15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28</xdr:row>
          <xdr:rowOff>0</xdr:rowOff>
        </xdr:from>
        <xdr:to>
          <xdr:col>11</xdr:col>
          <xdr:colOff>664234</xdr:colOff>
          <xdr:row>28</xdr:row>
          <xdr:rowOff>198408</xdr:rowOff>
        </xdr:to>
        <xdr:sp macro="" textlink="">
          <xdr:nvSpPr>
            <xdr:cNvPr id="15415" name="Option Button 55" hidden="1">
              <a:extLst>
                <a:ext uri="{63B3BB69-23CF-44E3-9099-C40C66FF867C}">
                  <a14:compatExt spid="_x0000_s15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0</xdr:rowOff>
        </xdr:from>
        <xdr:to>
          <xdr:col>12</xdr:col>
          <xdr:colOff>0</xdr:colOff>
          <xdr:row>28</xdr:row>
          <xdr:rowOff>198408</xdr:rowOff>
        </xdr:to>
        <xdr:sp macro="" textlink="">
          <xdr:nvSpPr>
            <xdr:cNvPr id="15416" name="Group Box 56" hidden="1">
              <a:extLst>
                <a:ext uri="{63B3BB69-23CF-44E3-9099-C40C66FF867C}">
                  <a14:compatExt spid="_x0000_s15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34</xdr:row>
          <xdr:rowOff>0</xdr:rowOff>
        </xdr:from>
        <xdr:to>
          <xdr:col>9</xdr:col>
          <xdr:colOff>664234</xdr:colOff>
          <xdr:row>34</xdr:row>
          <xdr:rowOff>224287</xdr:rowOff>
        </xdr:to>
        <xdr:sp macro="" textlink="">
          <xdr:nvSpPr>
            <xdr:cNvPr id="15417" name="Option Button 57" hidden="1">
              <a:extLst>
                <a:ext uri="{63B3BB69-23CF-44E3-9099-C40C66FF867C}">
                  <a14:compatExt spid="_x0000_s15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34</xdr:row>
          <xdr:rowOff>0</xdr:rowOff>
        </xdr:from>
        <xdr:to>
          <xdr:col>10</xdr:col>
          <xdr:colOff>664234</xdr:colOff>
          <xdr:row>34</xdr:row>
          <xdr:rowOff>224287</xdr:rowOff>
        </xdr:to>
        <xdr:sp macro="" textlink="">
          <xdr:nvSpPr>
            <xdr:cNvPr id="15418" name="Option Button 58" hidden="1">
              <a:extLst>
                <a:ext uri="{63B3BB69-23CF-44E3-9099-C40C66FF867C}">
                  <a14:compatExt spid="_x0000_s15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34</xdr:row>
          <xdr:rowOff>0</xdr:rowOff>
        </xdr:from>
        <xdr:to>
          <xdr:col>11</xdr:col>
          <xdr:colOff>664234</xdr:colOff>
          <xdr:row>34</xdr:row>
          <xdr:rowOff>224287</xdr:rowOff>
        </xdr:to>
        <xdr:sp macro="" textlink="">
          <xdr:nvSpPr>
            <xdr:cNvPr id="15419" name="Option Button 59" hidden="1">
              <a:extLst>
                <a:ext uri="{63B3BB69-23CF-44E3-9099-C40C66FF867C}">
                  <a14:compatExt spid="_x0000_s15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0</xdr:rowOff>
        </xdr:from>
        <xdr:to>
          <xdr:col>12</xdr:col>
          <xdr:colOff>0</xdr:colOff>
          <xdr:row>34</xdr:row>
          <xdr:rowOff>353683</xdr:rowOff>
        </xdr:to>
        <xdr:sp macro="" textlink="">
          <xdr:nvSpPr>
            <xdr:cNvPr id="15420" name="Group Box 60" hidden="1">
              <a:extLst>
                <a:ext uri="{63B3BB69-23CF-44E3-9099-C40C66FF867C}">
                  <a14:compatExt spid="_x0000_s15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35</xdr:row>
          <xdr:rowOff>0</xdr:rowOff>
        </xdr:from>
        <xdr:to>
          <xdr:col>9</xdr:col>
          <xdr:colOff>664234</xdr:colOff>
          <xdr:row>35</xdr:row>
          <xdr:rowOff>198408</xdr:rowOff>
        </xdr:to>
        <xdr:sp macro="" textlink="">
          <xdr:nvSpPr>
            <xdr:cNvPr id="15421" name="Option Button 61" hidden="1">
              <a:extLst>
                <a:ext uri="{63B3BB69-23CF-44E3-9099-C40C66FF867C}">
                  <a14:compatExt spid="_x0000_s15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35</xdr:row>
          <xdr:rowOff>0</xdr:rowOff>
        </xdr:from>
        <xdr:to>
          <xdr:col>10</xdr:col>
          <xdr:colOff>664234</xdr:colOff>
          <xdr:row>35</xdr:row>
          <xdr:rowOff>198408</xdr:rowOff>
        </xdr:to>
        <xdr:sp macro="" textlink="">
          <xdr:nvSpPr>
            <xdr:cNvPr id="15422" name="Option Button 62" hidden="1">
              <a:extLst>
                <a:ext uri="{63B3BB69-23CF-44E3-9099-C40C66FF867C}">
                  <a14:compatExt spid="_x0000_s15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35</xdr:row>
          <xdr:rowOff>0</xdr:rowOff>
        </xdr:from>
        <xdr:to>
          <xdr:col>11</xdr:col>
          <xdr:colOff>664234</xdr:colOff>
          <xdr:row>35</xdr:row>
          <xdr:rowOff>198408</xdr:rowOff>
        </xdr:to>
        <xdr:sp macro="" textlink="">
          <xdr:nvSpPr>
            <xdr:cNvPr id="15423" name="Option Button 63" hidden="1">
              <a:extLst>
                <a:ext uri="{63B3BB69-23CF-44E3-9099-C40C66FF867C}">
                  <a14:compatExt spid="_x0000_s15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0</xdr:colOff>
          <xdr:row>35</xdr:row>
          <xdr:rowOff>198408</xdr:rowOff>
        </xdr:to>
        <xdr:sp macro="" textlink="">
          <xdr:nvSpPr>
            <xdr:cNvPr id="15424" name="Group Box 64" hidden="1">
              <a:extLst>
                <a:ext uri="{63B3BB69-23CF-44E3-9099-C40C66FF867C}">
                  <a14:compatExt spid="_x0000_s15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36</xdr:row>
          <xdr:rowOff>0</xdr:rowOff>
        </xdr:from>
        <xdr:to>
          <xdr:col>9</xdr:col>
          <xdr:colOff>664234</xdr:colOff>
          <xdr:row>36</xdr:row>
          <xdr:rowOff>198408</xdr:rowOff>
        </xdr:to>
        <xdr:sp macro="" textlink="">
          <xdr:nvSpPr>
            <xdr:cNvPr id="15425" name="Option Button 65" hidden="1">
              <a:extLst>
                <a:ext uri="{63B3BB69-23CF-44E3-9099-C40C66FF867C}">
                  <a14:compatExt spid="_x0000_s15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36</xdr:row>
          <xdr:rowOff>0</xdr:rowOff>
        </xdr:from>
        <xdr:to>
          <xdr:col>10</xdr:col>
          <xdr:colOff>664234</xdr:colOff>
          <xdr:row>36</xdr:row>
          <xdr:rowOff>198408</xdr:rowOff>
        </xdr:to>
        <xdr:sp macro="" textlink="">
          <xdr:nvSpPr>
            <xdr:cNvPr id="15426" name="Option Button 66" hidden="1">
              <a:extLst>
                <a:ext uri="{63B3BB69-23CF-44E3-9099-C40C66FF867C}">
                  <a14:compatExt spid="_x0000_s15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36</xdr:row>
          <xdr:rowOff>0</xdr:rowOff>
        </xdr:from>
        <xdr:to>
          <xdr:col>11</xdr:col>
          <xdr:colOff>664234</xdr:colOff>
          <xdr:row>36</xdr:row>
          <xdr:rowOff>198408</xdr:rowOff>
        </xdr:to>
        <xdr:sp macro="" textlink="">
          <xdr:nvSpPr>
            <xdr:cNvPr id="15427" name="Option Button 67" hidden="1">
              <a:extLst>
                <a:ext uri="{63B3BB69-23CF-44E3-9099-C40C66FF867C}">
                  <a14:compatExt spid="_x0000_s15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0</xdr:rowOff>
        </xdr:from>
        <xdr:to>
          <xdr:col>12</xdr:col>
          <xdr:colOff>0</xdr:colOff>
          <xdr:row>36</xdr:row>
          <xdr:rowOff>198408</xdr:rowOff>
        </xdr:to>
        <xdr:sp macro="" textlink="">
          <xdr:nvSpPr>
            <xdr:cNvPr id="15428" name="Group Box 68" hidden="1">
              <a:extLst>
                <a:ext uri="{63B3BB69-23CF-44E3-9099-C40C66FF867C}">
                  <a14:compatExt spid="_x0000_s15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37</xdr:row>
          <xdr:rowOff>0</xdr:rowOff>
        </xdr:from>
        <xdr:to>
          <xdr:col>9</xdr:col>
          <xdr:colOff>664234</xdr:colOff>
          <xdr:row>37</xdr:row>
          <xdr:rowOff>198408</xdr:rowOff>
        </xdr:to>
        <xdr:sp macro="" textlink="">
          <xdr:nvSpPr>
            <xdr:cNvPr id="15429" name="Option Button 69" hidden="1">
              <a:extLst>
                <a:ext uri="{63B3BB69-23CF-44E3-9099-C40C66FF867C}">
                  <a14:compatExt spid="_x0000_s15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37</xdr:row>
          <xdr:rowOff>0</xdr:rowOff>
        </xdr:from>
        <xdr:to>
          <xdr:col>10</xdr:col>
          <xdr:colOff>664234</xdr:colOff>
          <xdr:row>37</xdr:row>
          <xdr:rowOff>198408</xdr:rowOff>
        </xdr:to>
        <xdr:sp macro="" textlink="">
          <xdr:nvSpPr>
            <xdr:cNvPr id="15430" name="Option Button 70" hidden="1">
              <a:extLst>
                <a:ext uri="{63B3BB69-23CF-44E3-9099-C40C66FF867C}">
                  <a14:compatExt spid="_x0000_s15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37</xdr:row>
          <xdr:rowOff>0</xdr:rowOff>
        </xdr:from>
        <xdr:to>
          <xdr:col>11</xdr:col>
          <xdr:colOff>664234</xdr:colOff>
          <xdr:row>37</xdr:row>
          <xdr:rowOff>198408</xdr:rowOff>
        </xdr:to>
        <xdr:sp macro="" textlink="">
          <xdr:nvSpPr>
            <xdr:cNvPr id="15431" name="Option Button 71" hidden="1">
              <a:extLst>
                <a:ext uri="{63B3BB69-23CF-44E3-9099-C40C66FF867C}">
                  <a14:compatExt spid="_x0000_s15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0</xdr:rowOff>
        </xdr:from>
        <xdr:to>
          <xdr:col>12</xdr:col>
          <xdr:colOff>0</xdr:colOff>
          <xdr:row>37</xdr:row>
          <xdr:rowOff>198408</xdr:rowOff>
        </xdr:to>
        <xdr:sp macro="" textlink="">
          <xdr:nvSpPr>
            <xdr:cNvPr id="15432" name="Group Box 72" hidden="1">
              <a:extLst>
                <a:ext uri="{63B3BB69-23CF-44E3-9099-C40C66FF867C}">
                  <a14:compatExt spid="_x0000_s15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38</xdr:row>
          <xdr:rowOff>0</xdr:rowOff>
        </xdr:from>
        <xdr:to>
          <xdr:col>9</xdr:col>
          <xdr:colOff>664234</xdr:colOff>
          <xdr:row>38</xdr:row>
          <xdr:rowOff>198408</xdr:rowOff>
        </xdr:to>
        <xdr:sp macro="" textlink="">
          <xdr:nvSpPr>
            <xdr:cNvPr id="15433" name="Option Button 73" hidden="1">
              <a:extLst>
                <a:ext uri="{63B3BB69-23CF-44E3-9099-C40C66FF867C}">
                  <a14:compatExt spid="_x0000_s15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38</xdr:row>
          <xdr:rowOff>0</xdr:rowOff>
        </xdr:from>
        <xdr:to>
          <xdr:col>10</xdr:col>
          <xdr:colOff>664234</xdr:colOff>
          <xdr:row>38</xdr:row>
          <xdr:rowOff>198408</xdr:rowOff>
        </xdr:to>
        <xdr:sp macro="" textlink="">
          <xdr:nvSpPr>
            <xdr:cNvPr id="15434" name="Option Button 74" hidden="1">
              <a:extLst>
                <a:ext uri="{63B3BB69-23CF-44E3-9099-C40C66FF867C}">
                  <a14:compatExt spid="_x0000_s15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38</xdr:row>
          <xdr:rowOff>0</xdr:rowOff>
        </xdr:from>
        <xdr:to>
          <xdr:col>11</xdr:col>
          <xdr:colOff>664234</xdr:colOff>
          <xdr:row>38</xdr:row>
          <xdr:rowOff>198408</xdr:rowOff>
        </xdr:to>
        <xdr:sp macro="" textlink="">
          <xdr:nvSpPr>
            <xdr:cNvPr id="15435" name="Option Button 75" hidden="1">
              <a:extLst>
                <a:ext uri="{63B3BB69-23CF-44E3-9099-C40C66FF867C}">
                  <a14:compatExt spid="_x0000_s15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38</xdr:row>
          <xdr:rowOff>0</xdr:rowOff>
        </xdr:from>
        <xdr:to>
          <xdr:col>12</xdr:col>
          <xdr:colOff>0</xdr:colOff>
          <xdr:row>38</xdr:row>
          <xdr:rowOff>198408</xdr:rowOff>
        </xdr:to>
        <xdr:sp macro="" textlink="">
          <xdr:nvSpPr>
            <xdr:cNvPr id="15436" name="Group Box 76" hidden="1">
              <a:extLst>
                <a:ext uri="{63B3BB69-23CF-44E3-9099-C40C66FF867C}">
                  <a14:compatExt spid="_x0000_s15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39</xdr:row>
          <xdr:rowOff>0</xdr:rowOff>
        </xdr:from>
        <xdr:to>
          <xdr:col>9</xdr:col>
          <xdr:colOff>664234</xdr:colOff>
          <xdr:row>39</xdr:row>
          <xdr:rowOff>198408</xdr:rowOff>
        </xdr:to>
        <xdr:sp macro="" textlink="">
          <xdr:nvSpPr>
            <xdr:cNvPr id="15437" name="Option Button 77" hidden="1">
              <a:extLst>
                <a:ext uri="{63B3BB69-23CF-44E3-9099-C40C66FF867C}">
                  <a14:compatExt spid="_x0000_s15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39</xdr:row>
          <xdr:rowOff>0</xdr:rowOff>
        </xdr:from>
        <xdr:to>
          <xdr:col>10</xdr:col>
          <xdr:colOff>664234</xdr:colOff>
          <xdr:row>39</xdr:row>
          <xdr:rowOff>198408</xdr:rowOff>
        </xdr:to>
        <xdr:sp macro="" textlink="">
          <xdr:nvSpPr>
            <xdr:cNvPr id="15438" name="Option Button 78" hidden="1">
              <a:extLst>
                <a:ext uri="{63B3BB69-23CF-44E3-9099-C40C66FF867C}">
                  <a14:compatExt spid="_x0000_s15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39</xdr:row>
          <xdr:rowOff>0</xdr:rowOff>
        </xdr:from>
        <xdr:to>
          <xdr:col>11</xdr:col>
          <xdr:colOff>664234</xdr:colOff>
          <xdr:row>39</xdr:row>
          <xdr:rowOff>198408</xdr:rowOff>
        </xdr:to>
        <xdr:sp macro="" textlink="">
          <xdr:nvSpPr>
            <xdr:cNvPr id="15439" name="Option Button 79" hidden="1">
              <a:extLst>
                <a:ext uri="{63B3BB69-23CF-44E3-9099-C40C66FF867C}">
                  <a14:compatExt spid="_x0000_s15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39</xdr:row>
          <xdr:rowOff>0</xdr:rowOff>
        </xdr:from>
        <xdr:to>
          <xdr:col>12</xdr:col>
          <xdr:colOff>0</xdr:colOff>
          <xdr:row>39</xdr:row>
          <xdr:rowOff>198408</xdr:rowOff>
        </xdr:to>
        <xdr:sp macro="" textlink="">
          <xdr:nvSpPr>
            <xdr:cNvPr id="15440" name="Group Box 80" hidden="1">
              <a:extLst>
                <a:ext uri="{63B3BB69-23CF-44E3-9099-C40C66FF867C}">
                  <a14:compatExt spid="_x0000_s15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40</xdr:row>
          <xdr:rowOff>0</xdr:rowOff>
        </xdr:from>
        <xdr:to>
          <xdr:col>9</xdr:col>
          <xdr:colOff>664234</xdr:colOff>
          <xdr:row>41</xdr:row>
          <xdr:rowOff>0</xdr:rowOff>
        </xdr:to>
        <xdr:sp macro="" textlink="">
          <xdr:nvSpPr>
            <xdr:cNvPr id="15441" name="Option Button 81" hidden="1">
              <a:extLst>
                <a:ext uri="{63B3BB69-23CF-44E3-9099-C40C66FF867C}">
                  <a14:compatExt spid="_x0000_s15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40</xdr:row>
          <xdr:rowOff>0</xdr:rowOff>
        </xdr:from>
        <xdr:to>
          <xdr:col>10</xdr:col>
          <xdr:colOff>664234</xdr:colOff>
          <xdr:row>41</xdr:row>
          <xdr:rowOff>0</xdr:rowOff>
        </xdr:to>
        <xdr:sp macro="" textlink="">
          <xdr:nvSpPr>
            <xdr:cNvPr id="15442" name="Option Button 82" hidden="1">
              <a:extLst>
                <a:ext uri="{63B3BB69-23CF-44E3-9099-C40C66FF867C}">
                  <a14:compatExt spid="_x0000_s15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40</xdr:row>
          <xdr:rowOff>0</xdr:rowOff>
        </xdr:from>
        <xdr:to>
          <xdr:col>11</xdr:col>
          <xdr:colOff>664234</xdr:colOff>
          <xdr:row>41</xdr:row>
          <xdr:rowOff>0</xdr:rowOff>
        </xdr:to>
        <xdr:sp macro="" textlink="">
          <xdr:nvSpPr>
            <xdr:cNvPr id="15443" name="Option Button 83" hidden="1">
              <a:extLst>
                <a:ext uri="{63B3BB69-23CF-44E3-9099-C40C66FF867C}">
                  <a14:compatExt spid="_x0000_s15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40</xdr:row>
          <xdr:rowOff>0</xdr:rowOff>
        </xdr:from>
        <xdr:to>
          <xdr:col>12</xdr:col>
          <xdr:colOff>0</xdr:colOff>
          <xdr:row>41</xdr:row>
          <xdr:rowOff>0</xdr:rowOff>
        </xdr:to>
        <xdr:sp macro="" textlink="">
          <xdr:nvSpPr>
            <xdr:cNvPr id="15444" name="Group Box 84" hidden="1">
              <a:extLst>
                <a:ext uri="{63B3BB69-23CF-44E3-9099-C40C66FF867C}">
                  <a14:compatExt spid="_x0000_s15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41</xdr:row>
          <xdr:rowOff>0</xdr:rowOff>
        </xdr:from>
        <xdr:to>
          <xdr:col>9</xdr:col>
          <xdr:colOff>664234</xdr:colOff>
          <xdr:row>42</xdr:row>
          <xdr:rowOff>25879</xdr:rowOff>
        </xdr:to>
        <xdr:sp macro="" textlink="">
          <xdr:nvSpPr>
            <xdr:cNvPr id="15445" name="Option Button 85" hidden="1">
              <a:extLst>
                <a:ext uri="{63B3BB69-23CF-44E3-9099-C40C66FF867C}">
                  <a14:compatExt spid="_x0000_s15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41</xdr:row>
          <xdr:rowOff>0</xdr:rowOff>
        </xdr:from>
        <xdr:to>
          <xdr:col>10</xdr:col>
          <xdr:colOff>664234</xdr:colOff>
          <xdr:row>42</xdr:row>
          <xdr:rowOff>25879</xdr:rowOff>
        </xdr:to>
        <xdr:sp macro="" textlink="">
          <xdr:nvSpPr>
            <xdr:cNvPr id="15446" name="Option Button 86" hidden="1">
              <a:extLst>
                <a:ext uri="{63B3BB69-23CF-44E3-9099-C40C66FF867C}">
                  <a14:compatExt spid="_x0000_s15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41</xdr:row>
          <xdr:rowOff>0</xdr:rowOff>
        </xdr:from>
        <xdr:to>
          <xdr:col>11</xdr:col>
          <xdr:colOff>664234</xdr:colOff>
          <xdr:row>42</xdr:row>
          <xdr:rowOff>25879</xdr:rowOff>
        </xdr:to>
        <xdr:sp macro="" textlink="">
          <xdr:nvSpPr>
            <xdr:cNvPr id="15447" name="Option Button 87" hidden="1">
              <a:extLst>
                <a:ext uri="{63B3BB69-23CF-44E3-9099-C40C66FF867C}">
                  <a14:compatExt spid="_x0000_s15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12</xdr:col>
          <xdr:colOff>0</xdr:colOff>
          <xdr:row>42</xdr:row>
          <xdr:rowOff>155275</xdr:rowOff>
        </xdr:to>
        <xdr:sp macro="" textlink="">
          <xdr:nvSpPr>
            <xdr:cNvPr id="15448" name="Group Box 88" hidden="1">
              <a:extLst>
                <a:ext uri="{63B3BB69-23CF-44E3-9099-C40C66FF867C}">
                  <a14:compatExt spid="_x0000_s15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12</xdr:col>
          <xdr:colOff>0</xdr:colOff>
          <xdr:row>46</xdr:row>
          <xdr:rowOff>0</xdr:rowOff>
        </xdr:to>
        <xdr:sp macro="" textlink="">
          <xdr:nvSpPr>
            <xdr:cNvPr id="15452" name="Group Box 92" hidden="1">
              <a:extLst>
                <a:ext uri="{63B3BB69-23CF-44E3-9099-C40C66FF867C}">
                  <a14:compatExt spid="_x0000_s15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46</xdr:row>
          <xdr:rowOff>0</xdr:rowOff>
        </xdr:from>
        <xdr:to>
          <xdr:col>12</xdr:col>
          <xdr:colOff>0</xdr:colOff>
          <xdr:row>47</xdr:row>
          <xdr:rowOff>155275</xdr:rowOff>
        </xdr:to>
        <xdr:sp macro="" textlink="">
          <xdr:nvSpPr>
            <xdr:cNvPr id="15456" name="Group Box 96" hidden="1">
              <a:extLst>
                <a:ext uri="{63B3BB69-23CF-44E3-9099-C40C66FF867C}">
                  <a14:compatExt spid="_x0000_s15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0</xdr:rowOff>
        </xdr:from>
        <xdr:to>
          <xdr:col>12</xdr:col>
          <xdr:colOff>0</xdr:colOff>
          <xdr:row>49</xdr:row>
          <xdr:rowOff>0</xdr:rowOff>
        </xdr:to>
        <xdr:sp macro="" textlink="">
          <xdr:nvSpPr>
            <xdr:cNvPr id="15460" name="Group Box 100" hidden="1">
              <a:extLst>
                <a:ext uri="{63B3BB69-23CF-44E3-9099-C40C66FF867C}">
                  <a14:compatExt spid="_x0000_s15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48</xdr:row>
          <xdr:rowOff>0</xdr:rowOff>
        </xdr:from>
        <xdr:to>
          <xdr:col>12</xdr:col>
          <xdr:colOff>0</xdr:colOff>
          <xdr:row>49</xdr:row>
          <xdr:rowOff>0</xdr:rowOff>
        </xdr:to>
        <xdr:sp macro="" textlink="">
          <xdr:nvSpPr>
            <xdr:cNvPr id="15464" name="Group Box 104" hidden="1">
              <a:extLst>
                <a:ext uri="{63B3BB69-23CF-44E3-9099-C40C66FF867C}">
                  <a14:compatExt spid="_x0000_s15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49</xdr:row>
          <xdr:rowOff>0</xdr:rowOff>
        </xdr:from>
        <xdr:to>
          <xdr:col>9</xdr:col>
          <xdr:colOff>664234</xdr:colOff>
          <xdr:row>49</xdr:row>
          <xdr:rowOff>198408</xdr:rowOff>
        </xdr:to>
        <xdr:sp macro="" textlink="">
          <xdr:nvSpPr>
            <xdr:cNvPr id="15465" name="Option Button 105" hidden="1">
              <a:extLst>
                <a:ext uri="{63B3BB69-23CF-44E3-9099-C40C66FF867C}">
                  <a14:compatExt spid="_x0000_s15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49</xdr:row>
          <xdr:rowOff>0</xdr:rowOff>
        </xdr:from>
        <xdr:to>
          <xdr:col>10</xdr:col>
          <xdr:colOff>664234</xdr:colOff>
          <xdr:row>49</xdr:row>
          <xdr:rowOff>198408</xdr:rowOff>
        </xdr:to>
        <xdr:sp macro="" textlink="">
          <xdr:nvSpPr>
            <xdr:cNvPr id="15466" name="Option Button 106" hidden="1">
              <a:extLst>
                <a:ext uri="{63B3BB69-23CF-44E3-9099-C40C66FF867C}">
                  <a14:compatExt spid="_x0000_s15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49</xdr:row>
          <xdr:rowOff>0</xdr:rowOff>
        </xdr:from>
        <xdr:to>
          <xdr:col>11</xdr:col>
          <xdr:colOff>664234</xdr:colOff>
          <xdr:row>49</xdr:row>
          <xdr:rowOff>198408</xdr:rowOff>
        </xdr:to>
        <xdr:sp macro="" textlink="">
          <xdr:nvSpPr>
            <xdr:cNvPr id="15467" name="Option Button 107" hidden="1">
              <a:extLst>
                <a:ext uri="{63B3BB69-23CF-44E3-9099-C40C66FF867C}">
                  <a14:compatExt spid="_x0000_s15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49</xdr:row>
          <xdr:rowOff>0</xdr:rowOff>
        </xdr:from>
        <xdr:to>
          <xdr:col>12</xdr:col>
          <xdr:colOff>0</xdr:colOff>
          <xdr:row>49</xdr:row>
          <xdr:rowOff>198408</xdr:rowOff>
        </xdr:to>
        <xdr:sp macro="" textlink="">
          <xdr:nvSpPr>
            <xdr:cNvPr id="15468" name="Group Box 108" hidden="1">
              <a:extLst>
                <a:ext uri="{63B3BB69-23CF-44E3-9099-C40C66FF867C}">
                  <a14:compatExt spid="_x0000_s15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21</xdr:row>
          <xdr:rowOff>0</xdr:rowOff>
        </xdr:from>
        <xdr:to>
          <xdr:col>9</xdr:col>
          <xdr:colOff>664234</xdr:colOff>
          <xdr:row>21</xdr:row>
          <xdr:rowOff>198408</xdr:rowOff>
        </xdr:to>
        <xdr:sp macro="" textlink="">
          <xdr:nvSpPr>
            <xdr:cNvPr id="15470" name="Option Button 110" hidden="1">
              <a:extLst>
                <a:ext uri="{63B3BB69-23CF-44E3-9099-C40C66FF867C}">
                  <a14:compatExt spid="_x0000_s15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21</xdr:row>
          <xdr:rowOff>0</xdr:rowOff>
        </xdr:from>
        <xdr:to>
          <xdr:col>10</xdr:col>
          <xdr:colOff>664234</xdr:colOff>
          <xdr:row>21</xdr:row>
          <xdr:rowOff>198408</xdr:rowOff>
        </xdr:to>
        <xdr:sp macro="" textlink="">
          <xdr:nvSpPr>
            <xdr:cNvPr id="15471" name="Option Button 111" hidden="1">
              <a:extLst>
                <a:ext uri="{63B3BB69-23CF-44E3-9099-C40C66FF867C}">
                  <a14:compatExt spid="_x0000_s15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21</xdr:row>
          <xdr:rowOff>0</xdr:rowOff>
        </xdr:from>
        <xdr:to>
          <xdr:col>11</xdr:col>
          <xdr:colOff>664234</xdr:colOff>
          <xdr:row>21</xdr:row>
          <xdr:rowOff>198408</xdr:rowOff>
        </xdr:to>
        <xdr:sp macro="" textlink="">
          <xdr:nvSpPr>
            <xdr:cNvPr id="15472" name="Option Button 112" hidden="1">
              <a:extLst>
                <a:ext uri="{63B3BB69-23CF-44E3-9099-C40C66FF867C}">
                  <a14:compatExt spid="_x0000_s15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12</xdr:col>
          <xdr:colOff>0</xdr:colOff>
          <xdr:row>21</xdr:row>
          <xdr:rowOff>198408</xdr:rowOff>
        </xdr:to>
        <xdr:sp macro="" textlink="">
          <xdr:nvSpPr>
            <xdr:cNvPr id="15473" name="Group Box 113" hidden="1">
              <a:extLst>
                <a:ext uri="{63B3BB69-23CF-44E3-9099-C40C66FF867C}">
                  <a14:compatExt spid="_x0000_s15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29</xdr:row>
          <xdr:rowOff>0</xdr:rowOff>
        </xdr:from>
        <xdr:to>
          <xdr:col>9</xdr:col>
          <xdr:colOff>664234</xdr:colOff>
          <xdr:row>29</xdr:row>
          <xdr:rowOff>198408</xdr:rowOff>
        </xdr:to>
        <xdr:sp macro="" textlink="">
          <xdr:nvSpPr>
            <xdr:cNvPr id="15474" name="Option Button 114" hidden="1">
              <a:extLst>
                <a:ext uri="{63B3BB69-23CF-44E3-9099-C40C66FF867C}">
                  <a14:compatExt spid="_x0000_s15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29</xdr:row>
          <xdr:rowOff>0</xdr:rowOff>
        </xdr:from>
        <xdr:to>
          <xdr:col>10</xdr:col>
          <xdr:colOff>664234</xdr:colOff>
          <xdr:row>29</xdr:row>
          <xdr:rowOff>198408</xdr:rowOff>
        </xdr:to>
        <xdr:sp macro="" textlink="">
          <xdr:nvSpPr>
            <xdr:cNvPr id="15475" name="Option Button 115" hidden="1">
              <a:extLst>
                <a:ext uri="{63B3BB69-23CF-44E3-9099-C40C66FF867C}">
                  <a14:compatExt spid="_x0000_s15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29</xdr:row>
          <xdr:rowOff>0</xdr:rowOff>
        </xdr:from>
        <xdr:to>
          <xdr:col>11</xdr:col>
          <xdr:colOff>664234</xdr:colOff>
          <xdr:row>29</xdr:row>
          <xdr:rowOff>198408</xdr:rowOff>
        </xdr:to>
        <xdr:sp macro="" textlink="">
          <xdr:nvSpPr>
            <xdr:cNvPr id="15476" name="Option Button 116" hidden="1">
              <a:extLst>
                <a:ext uri="{63B3BB69-23CF-44E3-9099-C40C66FF867C}">
                  <a14:compatExt spid="_x0000_s15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0</xdr:colOff>
          <xdr:row>29</xdr:row>
          <xdr:rowOff>198408</xdr:rowOff>
        </xdr:to>
        <xdr:sp macro="" textlink="">
          <xdr:nvSpPr>
            <xdr:cNvPr id="15477" name="Group Box 117" hidden="1">
              <a:extLst>
                <a:ext uri="{63B3BB69-23CF-44E3-9099-C40C66FF867C}">
                  <a14:compatExt spid="_x0000_s15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30</xdr:row>
          <xdr:rowOff>0</xdr:rowOff>
        </xdr:from>
        <xdr:to>
          <xdr:col>9</xdr:col>
          <xdr:colOff>664234</xdr:colOff>
          <xdr:row>30</xdr:row>
          <xdr:rowOff>198408</xdr:rowOff>
        </xdr:to>
        <xdr:sp macro="" textlink="">
          <xdr:nvSpPr>
            <xdr:cNvPr id="15478" name="Option Button 118" hidden="1">
              <a:extLst>
                <a:ext uri="{63B3BB69-23CF-44E3-9099-C40C66FF867C}">
                  <a14:compatExt spid="_x0000_s15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30</xdr:row>
          <xdr:rowOff>0</xdr:rowOff>
        </xdr:from>
        <xdr:to>
          <xdr:col>10</xdr:col>
          <xdr:colOff>664234</xdr:colOff>
          <xdr:row>30</xdr:row>
          <xdr:rowOff>198408</xdr:rowOff>
        </xdr:to>
        <xdr:sp macro="" textlink="">
          <xdr:nvSpPr>
            <xdr:cNvPr id="15479" name="Option Button 119" hidden="1">
              <a:extLst>
                <a:ext uri="{63B3BB69-23CF-44E3-9099-C40C66FF867C}">
                  <a14:compatExt spid="_x0000_s15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30</xdr:row>
          <xdr:rowOff>0</xdr:rowOff>
        </xdr:from>
        <xdr:to>
          <xdr:col>11</xdr:col>
          <xdr:colOff>664234</xdr:colOff>
          <xdr:row>30</xdr:row>
          <xdr:rowOff>198408</xdr:rowOff>
        </xdr:to>
        <xdr:sp macro="" textlink="">
          <xdr:nvSpPr>
            <xdr:cNvPr id="15480" name="Option Button 120" hidden="1">
              <a:extLst>
                <a:ext uri="{63B3BB69-23CF-44E3-9099-C40C66FF867C}">
                  <a14:compatExt spid="_x0000_s15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0</xdr:rowOff>
        </xdr:from>
        <xdr:to>
          <xdr:col>12</xdr:col>
          <xdr:colOff>0</xdr:colOff>
          <xdr:row>30</xdr:row>
          <xdr:rowOff>198408</xdr:rowOff>
        </xdr:to>
        <xdr:sp macro="" textlink="">
          <xdr:nvSpPr>
            <xdr:cNvPr id="15481" name="Group Box 121" hidden="1">
              <a:extLst>
                <a:ext uri="{63B3BB69-23CF-44E3-9099-C40C66FF867C}">
                  <a14:compatExt spid="_x0000_s15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46</xdr:row>
          <xdr:rowOff>0</xdr:rowOff>
        </xdr:from>
        <xdr:to>
          <xdr:col>9</xdr:col>
          <xdr:colOff>664234</xdr:colOff>
          <xdr:row>47</xdr:row>
          <xdr:rowOff>25879</xdr:rowOff>
        </xdr:to>
        <xdr:sp macro="" textlink="">
          <xdr:nvSpPr>
            <xdr:cNvPr id="15482" name="Option Button 122" hidden="1">
              <a:extLst>
                <a:ext uri="{63B3BB69-23CF-44E3-9099-C40C66FF867C}">
                  <a14:compatExt spid="_x0000_s15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46</xdr:row>
          <xdr:rowOff>0</xdr:rowOff>
        </xdr:from>
        <xdr:to>
          <xdr:col>10</xdr:col>
          <xdr:colOff>664234</xdr:colOff>
          <xdr:row>47</xdr:row>
          <xdr:rowOff>25879</xdr:rowOff>
        </xdr:to>
        <xdr:sp macro="" textlink="">
          <xdr:nvSpPr>
            <xdr:cNvPr id="15483" name="Option Button 123" hidden="1">
              <a:extLst>
                <a:ext uri="{63B3BB69-23CF-44E3-9099-C40C66FF867C}">
                  <a14:compatExt spid="_x0000_s15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46</xdr:row>
          <xdr:rowOff>0</xdr:rowOff>
        </xdr:from>
        <xdr:to>
          <xdr:col>11</xdr:col>
          <xdr:colOff>664234</xdr:colOff>
          <xdr:row>47</xdr:row>
          <xdr:rowOff>25879</xdr:rowOff>
        </xdr:to>
        <xdr:sp macro="" textlink="">
          <xdr:nvSpPr>
            <xdr:cNvPr id="15484" name="Option Button 124" hidden="1">
              <a:extLst>
                <a:ext uri="{63B3BB69-23CF-44E3-9099-C40C66FF867C}">
                  <a14:compatExt spid="_x0000_s15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46</xdr:row>
          <xdr:rowOff>0</xdr:rowOff>
        </xdr:from>
        <xdr:to>
          <xdr:col>12</xdr:col>
          <xdr:colOff>0</xdr:colOff>
          <xdr:row>47</xdr:row>
          <xdr:rowOff>0</xdr:rowOff>
        </xdr:to>
        <xdr:sp macro="" textlink="">
          <xdr:nvSpPr>
            <xdr:cNvPr id="15485" name="Group Box 125" hidden="1">
              <a:extLst>
                <a:ext uri="{63B3BB69-23CF-44E3-9099-C40C66FF867C}">
                  <a14:compatExt spid="_x0000_s15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47</xdr:row>
          <xdr:rowOff>0</xdr:rowOff>
        </xdr:from>
        <xdr:to>
          <xdr:col>9</xdr:col>
          <xdr:colOff>664234</xdr:colOff>
          <xdr:row>48</xdr:row>
          <xdr:rowOff>25879</xdr:rowOff>
        </xdr:to>
        <xdr:sp macro="" textlink="">
          <xdr:nvSpPr>
            <xdr:cNvPr id="15486" name="Option Button 126" hidden="1">
              <a:extLst>
                <a:ext uri="{63B3BB69-23CF-44E3-9099-C40C66FF867C}">
                  <a14:compatExt spid="_x0000_s15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47</xdr:row>
          <xdr:rowOff>0</xdr:rowOff>
        </xdr:from>
        <xdr:to>
          <xdr:col>10</xdr:col>
          <xdr:colOff>664234</xdr:colOff>
          <xdr:row>48</xdr:row>
          <xdr:rowOff>25879</xdr:rowOff>
        </xdr:to>
        <xdr:sp macro="" textlink="">
          <xdr:nvSpPr>
            <xdr:cNvPr id="15487" name="Option Button 127" hidden="1">
              <a:extLst>
                <a:ext uri="{63B3BB69-23CF-44E3-9099-C40C66FF867C}">
                  <a14:compatExt spid="_x0000_s15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47</xdr:row>
          <xdr:rowOff>0</xdr:rowOff>
        </xdr:from>
        <xdr:to>
          <xdr:col>11</xdr:col>
          <xdr:colOff>664234</xdr:colOff>
          <xdr:row>48</xdr:row>
          <xdr:rowOff>25879</xdr:rowOff>
        </xdr:to>
        <xdr:sp macro="" textlink="">
          <xdr:nvSpPr>
            <xdr:cNvPr id="15488" name="Option Button 128" hidden="1">
              <a:extLst>
                <a:ext uri="{63B3BB69-23CF-44E3-9099-C40C66FF867C}">
                  <a14:compatExt spid="_x0000_s15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0</xdr:rowOff>
        </xdr:from>
        <xdr:to>
          <xdr:col>12</xdr:col>
          <xdr:colOff>0</xdr:colOff>
          <xdr:row>48</xdr:row>
          <xdr:rowOff>0</xdr:rowOff>
        </xdr:to>
        <xdr:sp macro="" textlink="">
          <xdr:nvSpPr>
            <xdr:cNvPr id="15489" name="Group Box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48</xdr:row>
          <xdr:rowOff>0</xdr:rowOff>
        </xdr:from>
        <xdr:to>
          <xdr:col>9</xdr:col>
          <xdr:colOff>664234</xdr:colOff>
          <xdr:row>48</xdr:row>
          <xdr:rowOff>224287</xdr:rowOff>
        </xdr:to>
        <xdr:sp macro="" textlink="">
          <xdr:nvSpPr>
            <xdr:cNvPr id="15490" name="Option Button 130" hidden="1">
              <a:extLst>
                <a:ext uri="{63B3BB69-23CF-44E3-9099-C40C66FF867C}">
                  <a14:compatExt spid="_x0000_s15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48</xdr:row>
          <xdr:rowOff>0</xdr:rowOff>
        </xdr:from>
        <xdr:to>
          <xdr:col>10</xdr:col>
          <xdr:colOff>664234</xdr:colOff>
          <xdr:row>48</xdr:row>
          <xdr:rowOff>224287</xdr:rowOff>
        </xdr:to>
        <xdr:sp macro="" textlink="">
          <xdr:nvSpPr>
            <xdr:cNvPr id="15491" name="Option Button 131" hidden="1">
              <a:extLst>
                <a:ext uri="{63B3BB69-23CF-44E3-9099-C40C66FF867C}">
                  <a14:compatExt spid="_x0000_s15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48</xdr:row>
          <xdr:rowOff>0</xdr:rowOff>
        </xdr:from>
        <xdr:to>
          <xdr:col>11</xdr:col>
          <xdr:colOff>664234</xdr:colOff>
          <xdr:row>48</xdr:row>
          <xdr:rowOff>224287</xdr:rowOff>
        </xdr:to>
        <xdr:sp macro="" textlink="">
          <xdr:nvSpPr>
            <xdr:cNvPr id="15492" name="Option Button 132" hidden="1">
              <a:extLst>
                <a:ext uri="{63B3BB69-23CF-44E3-9099-C40C66FF867C}">
                  <a14:compatExt spid="_x0000_s15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48</xdr:row>
          <xdr:rowOff>0</xdr:rowOff>
        </xdr:from>
        <xdr:to>
          <xdr:col>12</xdr:col>
          <xdr:colOff>0</xdr:colOff>
          <xdr:row>48</xdr:row>
          <xdr:rowOff>198408</xdr:rowOff>
        </xdr:to>
        <xdr:sp macro="" textlink="">
          <xdr:nvSpPr>
            <xdr:cNvPr id="15493" name="Group Box 133" hidden="1">
              <a:extLst>
                <a:ext uri="{63B3BB69-23CF-44E3-9099-C40C66FF867C}">
                  <a14:compatExt spid="_x0000_s15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50</xdr:row>
          <xdr:rowOff>0</xdr:rowOff>
        </xdr:from>
        <xdr:to>
          <xdr:col>9</xdr:col>
          <xdr:colOff>664234</xdr:colOff>
          <xdr:row>51</xdr:row>
          <xdr:rowOff>0</xdr:rowOff>
        </xdr:to>
        <xdr:sp macro="" textlink="">
          <xdr:nvSpPr>
            <xdr:cNvPr id="15494" name="Option Button 134" hidden="1">
              <a:extLst>
                <a:ext uri="{63B3BB69-23CF-44E3-9099-C40C66FF867C}">
                  <a14:compatExt spid="_x0000_s15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50</xdr:row>
          <xdr:rowOff>0</xdr:rowOff>
        </xdr:from>
        <xdr:to>
          <xdr:col>10</xdr:col>
          <xdr:colOff>664234</xdr:colOff>
          <xdr:row>51</xdr:row>
          <xdr:rowOff>0</xdr:rowOff>
        </xdr:to>
        <xdr:sp macro="" textlink="">
          <xdr:nvSpPr>
            <xdr:cNvPr id="15495" name="Option Button 135" hidden="1">
              <a:extLst>
                <a:ext uri="{63B3BB69-23CF-44E3-9099-C40C66FF867C}">
                  <a14:compatExt spid="_x0000_s15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50</xdr:row>
          <xdr:rowOff>0</xdr:rowOff>
        </xdr:from>
        <xdr:to>
          <xdr:col>11</xdr:col>
          <xdr:colOff>664234</xdr:colOff>
          <xdr:row>51</xdr:row>
          <xdr:rowOff>0</xdr:rowOff>
        </xdr:to>
        <xdr:sp macro="" textlink="">
          <xdr:nvSpPr>
            <xdr:cNvPr id="15496" name="Option Button 136" hidden="1">
              <a:extLst>
                <a:ext uri="{63B3BB69-23CF-44E3-9099-C40C66FF867C}">
                  <a14:compatExt spid="_x0000_s15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50</xdr:row>
          <xdr:rowOff>0</xdr:rowOff>
        </xdr:from>
        <xdr:to>
          <xdr:col>12</xdr:col>
          <xdr:colOff>0</xdr:colOff>
          <xdr:row>51</xdr:row>
          <xdr:rowOff>0</xdr:rowOff>
        </xdr:to>
        <xdr:sp macro="" textlink="">
          <xdr:nvSpPr>
            <xdr:cNvPr id="15497" name="Group Box 137" hidden="1">
              <a:extLst>
                <a:ext uri="{63B3BB69-23CF-44E3-9099-C40C66FF867C}">
                  <a14:compatExt spid="_x0000_s15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51</xdr:row>
          <xdr:rowOff>0</xdr:rowOff>
        </xdr:from>
        <xdr:to>
          <xdr:col>9</xdr:col>
          <xdr:colOff>664234</xdr:colOff>
          <xdr:row>51</xdr:row>
          <xdr:rowOff>198408</xdr:rowOff>
        </xdr:to>
        <xdr:sp macro="" textlink="">
          <xdr:nvSpPr>
            <xdr:cNvPr id="15498" name="Option Button 138" hidden="1">
              <a:extLst>
                <a:ext uri="{63B3BB69-23CF-44E3-9099-C40C66FF867C}">
                  <a14:compatExt spid="_x0000_s15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51</xdr:row>
          <xdr:rowOff>0</xdr:rowOff>
        </xdr:from>
        <xdr:to>
          <xdr:col>10</xdr:col>
          <xdr:colOff>664234</xdr:colOff>
          <xdr:row>51</xdr:row>
          <xdr:rowOff>198408</xdr:rowOff>
        </xdr:to>
        <xdr:sp macro="" textlink="">
          <xdr:nvSpPr>
            <xdr:cNvPr id="15499" name="Option Button 139" hidden="1">
              <a:extLst>
                <a:ext uri="{63B3BB69-23CF-44E3-9099-C40C66FF867C}">
                  <a14:compatExt spid="_x0000_s15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51</xdr:row>
          <xdr:rowOff>0</xdr:rowOff>
        </xdr:from>
        <xdr:to>
          <xdr:col>11</xdr:col>
          <xdr:colOff>664234</xdr:colOff>
          <xdr:row>51</xdr:row>
          <xdr:rowOff>198408</xdr:rowOff>
        </xdr:to>
        <xdr:sp macro="" textlink="">
          <xdr:nvSpPr>
            <xdr:cNvPr id="15500" name="Option Button 140" hidden="1">
              <a:extLst>
                <a:ext uri="{63B3BB69-23CF-44E3-9099-C40C66FF867C}">
                  <a14:compatExt spid="_x0000_s15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51</xdr:row>
          <xdr:rowOff>0</xdr:rowOff>
        </xdr:from>
        <xdr:to>
          <xdr:col>12</xdr:col>
          <xdr:colOff>0</xdr:colOff>
          <xdr:row>51</xdr:row>
          <xdr:rowOff>198408</xdr:rowOff>
        </xdr:to>
        <xdr:sp macro="" textlink="">
          <xdr:nvSpPr>
            <xdr:cNvPr id="15501" name="Group Box 141" hidden="1">
              <a:extLst>
                <a:ext uri="{63B3BB69-23CF-44E3-9099-C40C66FF867C}">
                  <a14:compatExt spid="_x0000_s15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52</xdr:row>
          <xdr:rowOff>0</xdr:rowOff>
        </xdr:from>
        <xdr:to>
          <xdr:col>9</xdr:col>
          <xdr:colOff>664234</xdr:colOff>
          <xdr:row>52</xdr:row>
          <xdr:rowOff>198408</xdr:rowOff>
        </xdr:to>
        <xdr:sp macro="" textlink="">
          <xdr:nvSpPr>
            <xdr:cNvPr id="15502" name="Option Button 142" hidden="1">
              <a:extLst>
                <a:ext uri="{63B3BB69-23CF-44E3-9099-C40C66FF867C}">
                  <a14:compatExt spid="_x0000_s15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52</xdr:row>
          <xdr:rowOff>0</xdr:rowOff>
        </xdr:from>
        <xdr:to>
          <xdr:col>10</xdr:col>
          <xdr:colOff>664234</xdr:colOff>
          <xdr:row>52</xdr:row>
          <xdr:rowOff>198408</xdr:rowOff>
        </xdr:to>
        <xdr:sp macro="" textlink="">
          <xdr:nvSpPr>
            <xdr:cNvPr id="15503" name="Option Button 143" hidden="1">
              <a:extLst>
                <a:ext uri="{63B3BB69-23CF-44E3-9099-C40C66FF867C}">
                  <a14:compatExt spid="_x0000_s15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52</xdr:row>
          <xdr:rowOff>0</xdr:rowOff>
        </xdr:from>
        <xdr:to>
          <xdr:col>11</xdr:col>
          <xdr:colOff>664234</xdr:colOff>
          <xdr:row>52</xdr:row>
          <xdr:rowOff>198408</xdr:rowOff>
        </xdr:to>
        <xdr:sp macro="" textlink="">
          <xdr:nvSpPr>
            <xdr:cNvPr id="15504" name="Option Button 144" hidden="1">
              <a:extLst>
                <a:ext uri="{63B3BB69-23CF-44E3-9099-C40C66FF867C}">
                  <a14:compatExt spid="_x0000_s15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52</xdr:row>
          <xdr:rowOff>0</xdr:rowOff>
        </xdr:from>
        <xdr:to>
          <xdr:col>12</xdr:col>
          <xdr:colOff>0</xdr:colOff>
          <xdr:row>52</xdr:row>
          <xdr:rowOff>198408</xdr:rowOff>
        </xdr:to>
        <xdr:sp macro="" textlink="">
          <xdr:nvSpPr>
            <xdr:cNvPr id="15505" name="Group Box 145" hidden="1">
              <a:extLst>
                <a:ext uri="{63B3BB69-23CF-44E3-9099-C40C66FF867C}">
                  <a14:compatExt spid="_x0000_s15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53</xdr:row>
          <xdr:rowOff>0</xdr:rowOff>
        </xdr:from>
        <xdr:to>
          <xdr:col>9</xdr:col>
          <xdr:colOff>664234</xdr:colOff>
          <xdr:row>53</xdr:row>
          <xdr:rowOff>198408</xdr:rowOff>
        </xdr:to>
        <xdr:sp macro="" textlink="">
          <xdr:nvSpPr>
            <xdr:cNvPr id="15506" name="Option Button 146" hidden="1">
              <a:extLst>
                <a:ext uri="{63B3BB69-23CF-44E3-9099-C40C66FF867C}">
                  <a14:compatExt spid="_x0000_s15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53</xdr:row>
          <xdr:rowOff>0</xdr:rowOff>
        </xdr:from>
        <xdr:to>
          <xdr:col>10</xdr:col>
          <xdr:colOff>664234</xdr:colOff>
          <xdr:row>53</xdr:row>
          <xdr:rowOff>198408</xdr:rowOff>
        </xdr:to>
        <xdr:sp macro="" textlink="">
          <xdr:nvSpPr>
            <xdr:cNvPr id="15507" name="Option Button 147" hidden="1">
              <a:extLst>
                <a:ext uri="{63B3BB69-23CF-44E3-9099-C40C66FF867C}">
                  <a14:compatExt spid="_x0000_s15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53</xdr:row>
          <xdr:rowOff>0</xdr:rowOff>
        </xdr:from>
        <xdr:to>
          <xdr:col>11</xdr:col>
          <xdr:colOff>664234</xdr:colOff>
          <xdr:row>53</xdr:row>
          <xdr:rowOff>198408</xdr:rowOff>
        </xdr:to>
        <xdr:sp macro="" textlink="">
          <xdr:nvSpPr>
            <xdr:cNvPr id="15508" name="Option Button 148" hidden="1">
              <a:extLst>
                <a:ext uri="{63B3BB69-23CF-44E3-9099-C40C66FF867C}">
                  <a14:compatExt spid="_x0000_s15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53</xdr:row>
          <xdr:rowOff>0</xdr:rowOff>
        </xdr:from>
        <xdr:to>
          <xdr:col>12</xdr:col>
          <xdr:colOff>0</xdr:colOff>
          <xdr:row>53</xdr:row>
          <xdr:rowOff>198408</xdr:rowOff>
        </xdr:to>
        <xdr:sp macro="" textlink="">
          <xdr:nvSpPr>
            <xdr:cNvPr id="15509" name="Group Box 149" hidden="1">
              <a:extLst>
                <a:ext uri="{63B3BB69-23CF-44E3-9099-C40C66FF867C}">
                  <a14:compatExt spid="_x0000_s15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54</xdr:row>
          <xdr:rowOff>0</xdr:rowOff>
        </xdr:from>
        <xdr:to>
          <xdr:col>9</xdr:col>
          <xdr:colOff>664234</xdr:colOff>
          <xdr:row>54</xdr:row>
          <xdr:rowOff>198408</xdr:rowOff>
        </xdr:to>
        <xdr:sp macro="" textlink="">
          <xdr:nvSpPr>
            <xdr:cNvPr id="15510" name="Option Button 150" hidden="1">
              <a:extLst>
                <a:ext uri="{63B3BB69-23CF-44E3-9099-C40C66FF867C}">
                  <a14:compatExt spid="_x0000_s15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54</xdr:row>
          <xdr:rowOff>0</xdr:rowOff>
        </xdr:from>
        <xdr:to>
          <xdr:col>10</xdr:col>
          <xdr:colOff>664234</xdr:colOff>
          <xdr:row>54</xdr:row>
          <xdr:rowOff>198408</xdr:rowOff>
        </xdr:to>
        <xdr:sp macro="" textlink="">
          <xdr:nvSpPr>
            <xdr:cNvPr id="15511" name="Option Button 151" hidden="1">
              <a:extLst>
                <a:ext uri="{63B3BB69-23CF-44E3-9099-C40C66FF867C}">
                  <a14:compatExt spid="_x0000_s15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54</xdr:row>
          <xdr:rowOff>0</xdr:rowOff>
        </xdr:from>
        <xdr:to>
          <xdr:col>11</xdr:col>
          <xdr:colOff>664234</xdr:colOff>
          <xdr:row>54</xdr:row>
          <xdr:rowOff>198408</xdr:rowOff>
        </xdr:to>
        <xdr:sp macro="" textlink="">
          <xdr:nvSpPr>
            <xdr:cNvPr id="15512" name="Option Button 152" hidden="1">
              <a:extLst>
                <a:ext uri="{63B3BB69-23CF-44E3-9099-C40C66FF867C}">
                  <a14:compatExt spid="_x0000_s15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54</xdr:row>
          <xdr:rowOff>0</xdr:rowOff>
        </xdr:from>
        <xdr:to>
          <xdr:col>12</xdr:col>
          <xdr:colOff>0</xdr:colOff>
          <xdr:row>54</xdr:row>
          <xdr:rowOff>198408</xdr:rowOff>
        </xdr:to>
        <xdr:sp macro="" textlink="">
          <xdr:nvSpPr>
            <xdr:cNvPr id="15513" name="Group Box 153" hidden="1">
              <a:extLst>
                <a:ext uri="{63B3BB69-23CF-44E3-9099-C40C66FF867C}">
                  <a14:compatExt spid="_x0000_s15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8</xdr:row>
          <xdr:rowOff>0</xdr:rowOff>
        </xdr:from>
        <xdr:to>
          <xdr:col>9</xdr:col>
          <xdr:colOff>664234</xdr:colOff>
          <xdr:row>9</xdr:row>
          <xdr:rowOff>0</xdr:rowOff>
        </xdr:to>
        <xdr:sp macro="" textlink="">
          <xdr:nvSpPr>
            <xdr:cNvPr id="26637" name="Option Button 13" hidden="1">
              <a:extLst>
                <a:ext uri="{63B3BB69-23CF-44E3-9099-C40C66FF867C}">
                  <a14:compatExt spid="_x0000_s26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8</xdr:row>
          <xdr:rowOff>0</xdr:rowOff>
        </xdr:from>
        <xdr:to>
          <xdr:col>10</xdr:col>
          <xdr:colOff>664234</xdr:colOff>
          <xdr:row>9</xdr:row>
          <xdr:rowOff>0</xdr:rowOff>
        </xdr:to>
        <xdr:sp macro="" textlink="">
          <xdr:nvSpPr>
            <xdr:cNvPr id="26638" name="Option Button 14" hidden="1">
              <a:extLst>
                <a:ext uri="{63B3BB69-23CF-44E3-9099-C40C66FF867C}">
                  <a14:compatExt spid="_x0000_s26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8</xdr:row>
          <xdr:rowOff>0</xdr:rowOff>
        </xdr:from>
        <xdr:to>
          <xdr:col>11</xdr:col>
          <xdr:colOff>664234</xdr:colOff>
          <xdr:row>9</xdr:row>
          <xdr:rowOff>0</xdr:rowOff>
        </xdr:to>
        <xdr:sp macro="" textlink="">
          <xdr:nvSpPr>
            <xdr:cNvPr id="26639" name="Option Button 15" hidden="1">
              <a:extLst>
                <a:ext uri="{63B3BB69-23CF-44E3-9099-C40C66FF867C}">
                  <a14:compatExt spid="_x0000_s26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0</xdr:colOff>
          <xdr:row>9</xdr:row>
          <xdr:rowOff>0</xdr:rowOff>
        </xdr:to>
        <xdr:sp macro="" textlink="">
          <xdr:nvSpPr>
            <xdr:cNvPr id="26640" name="Group Box 16" hidden="1">
              <a:extLst>
                <a:ext uri="{63B3BB69-23CF-44E3-9099-C40C66FF867C}">
                  <a14:compatExt spid="_x0000_s26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9</xdr:row>
          <xdr:rowOff>0</xdr:rowOff>
        </xdr:from>
        <xdr:to>
          <xdr:col>9</xdr:col>
          <xdr:colOff>664234</xdr:colOff>
          <xdr:row>10</xdr:row>
          <xdr:rowOff>0</xdr:rowOff>
        </xdr:to>
        <xdr:sp macro="" textlink="">
          <xdr:nvSpPr>
            <xdr:cNvPr id="26641" name="Option Button 17" hidden="1">
              <a:extLst>
                <a:ext uri="{63B3BB69-23CF-44E3-9099-C40C66FF867C}">
                  <a14:compatExt spid="_x0000_s26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9</xdr:row>
          <xdr:rowOff>0</xdr:rowOff>
        </xdr:from>
        <xdr:to>
          <xdr:col>10</xdr:col>
          <xdr:colOff>664234</xdr:colOff>
          <xdr:row>10</xdr:row>
          <xdr:rowOff>0</xdr:rowOff>
        </xdr:to>
        <xdr:sp macro="" textlink="">
          <xdr:nvSpPr>
            <xdr:cNvPr id="26642" name="Option Button 18" hidden="1">
              <a:extLst>
                <a:ext uri="{63B3BB69-23CF-44E3-9099-C40C66FF867C}">
                  <a14:compatExt spid="_x0000_s26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9</xdr:row>
          <xdr:rowOff>0</xdr:rowOff>
        </xdr:from>
        <xdr:to>
          <xdr:col>11</xdr:col>
          <xdr:colOff>664234</xdr:colOff>
          <xdr:row>10</xdr:row>
          <xdr:rowOff>0</xdr:rowOff>
        </xdr:to>
        <xdr:sp macro="" textlink="">
          <xdr:nvSpPr>
            <xdr:cNvPr id="26643" name="Option Button 19" hidden="1">
              <a:extLst>
                <a:ext uri="{63B3BB69-23CF-44E3-9099-C40C66FF867C}">
                  <a14:compatExt spid="_x0000_s26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12</xdr:col>
          <xdr:colOff>0</xdr:colOff>
          <xdr:row>10</xdr:row>
          <xdr:rowOff>0</xdr:rowOff>
        </xdr:to>
        <xdr:sp macro="" textlink="">
          <xdr:nvSpPr>
            <xdr:cNvPr id="26644" name="Group Box 20" hidden="1">
              <a:extLst>
                <a:ext uri="{63B3BB69-23CF-44E3-9099-C40C66FF867C}">
                  <a14:compatExt spid="_x0000_s26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10</xdr:row>
          <xdr:rowOff>0</xdr:rowOff>
        </xdr:from>
        <xdr:to>
          <xdr:col>9</xdr:col>
          <xdr:colOff>664234</xdr:colOff>
          <xdr:row>11</xdr:row>
          <xdr:rowOff>0</xdr:rowOff>
        </xdr:to>
        <xdr:sp macro="" textlink="">
          <xdr:nvSpPr>
            <xdr:cNvPr id="26645" name="Option Button 21" hidden="1">
              <a:extLst>
                <a:ext uri="{63B3BB69-23CF-44E3-9099-C40C66FF867C}">
                  <a14:compatExt spid="_x0000_s26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10</xdr:row>
          <xdr:rowOff>0</xdr:rowOff>
        </xdr:from>
        <xdr:to>
          <xdr:col>10</xdr:col>
          <xdr:colOff>664234</xdr:colOff>
          <xdr:row>11</xdr:row>
          <xdr:rowOff>0</xdr:rowOff>
        </xdr:to>
        <xdr:sp macro="" textlink="">
          <xdr:nvSpPr>
            <xdr:cNvPr id="26646" name="Option Button 22" hidden="1">
              <a:extLst>
                <a:ext uri="{63B3BB69-23CF-44E3-9099-C40C66FF867C}">
                  <a14:compatExt spid="_x0000_s26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10</xdr:row>
          <xdr:rowOff>0</xdr:rowOff>
        </xdr:from>
        <xdr:to>
          <xdr:col>11</xdr:col>
          <xdr:colOff>664234</xdr:colOff>
          <xdr:row>11</xdr:row>
          <xdr:rowOff>0</xdr:rowOff>
        </xdr:to>
        <xdr:sp macro="" textlink="">
          <xdr:nvSpPr>
            <xdr:cNvPr id="26647" name="Option Button 23" hidden="1">
              <a:extLst>
                <a:ext uri="{63B3BB69-23CF-44E3-9099-C40C66FF867C}">
                  <a14:compatExt spid="_x0000_s26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12</xdr:col>
          <xdr:colOff>0</xdr:colOff>
          <xdr:row>11</xdr:row>
          <xdr:rowOff>0</xdr:rowOff>
        </xdr:to>
        <xdr:sp macro="" textlink="">
          <xdr:nvSpPr>
            <xdr:cNvPr id="26648" name="Group Box 24" hidden="1">
              <a:extLst>
                <a:ext uri="{63B3BB69-23CF-44E3-9099-C40C66FF867C}">
                  <a14:compatExt spid="_x0000_s26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11</xdr:row>
          <xdr:rowOff>0</xdr:rowOff>
        </xdr:from>
        <xdr:to>
          <xdr:col>9</xdr:col>
          <xdr:colOff>664234</xdr:colOff>
          <xdr:row>11</xdr:row>
          <xdr:rowOff>198408</xdr:rowOff>
        </xdr:to>
        <xdr:sp macro="" textlink="">
          <xdr:nvSpPr>
            <xdr:cNvPr id="26649" name="Option Button 25" hidden="1">
              <a:extLst>
                <a:ext uri="{63B3BB69-23CF-44E3-9099-C40C66FF867C}">
                  <a14:compatExt spid="_x0000_s26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11</xdr:row>
          <xdr:rowOff>0</xdr:rowOff>
        </xdr:from>
        <xdr:to>
          <xdr:col>10</xdr:col>
          <xdr:colOff>664234</xdr:colOff>
          <xdr:row>11</xdr:row>
          <xdr:rowOff>198408</xdr:rowOff>
        </xdr:to>
        <xdr:sp macro="" textlink="">
          <xdr:nvSpPr>
            <xdr:cNvPr id="26650" name="Option Button 26" hidden="1">
              <a:extLst>
                <a:ext uri="{63B3BB69-23CF-44E3-9099-C40C66FF867C}">
                  <a14:compatExt spid="_x0000_s26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11</xdr:row>
          <xdr:rowOff>0</xdr:rowOff>
        </xdr:from>
        <xdr:to>
          <xdr:col>11</xdr:col>
          <xdr:colOff>664234</xdr:colOff>
          <xdr:row>11</xdr:row>
          <xdr:rowOff>198408</xdr:rowOff>
        </xdr:to>
        <xdr:sp macro="" textlink="">
          <xdr:nvSpPr>
            <xdr:cNvPr id="26651" name="Option Button 27" hidden="1">
              <a:extLst>
                <a:ext uri="{63B3BB69-23CF-44E3-9099-C40C66FF867C}">
                  <a14:compatExt spid="_x0000_s26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0</xdr:colOff>
          <xdr:row>11</xdr:row>
          <xdr:rowOff>198408</xdr:rowOff>
        </xdr:to>
        <xdr:sp macro="" textlink="">
          <xdr:nvSpPr>
            <xdr:cNvPr id="26652" name="Group Box 28" hidden="1">
              <a:extLst>
                <a:ext uri="{63B3BB69-23CF-44E3-9099-C40C66FF867C}">
                  <a14:compatExt spid="_x0000_s26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12</xdr:row>
          <xdr:rowOff>0</xdr:rowOff>
        </xdr:from>
        <xdr:to>
          <xdr:col>9</xdr:col>
          <xdr:colOff>664234</xdr:colOff>
          <xdr:row>13</xdr:row>
          <xdr:rowOff>0</xdr:rowOff>
        </xdr:to>
        <xdr:sp macro="" textlink="">
          <xdr:nvSpPr>
            <xdr:cNvPr id="26653" name="Option Button 29" hidden="1">
              <a:extLst>
                <a:ext uri="{63B3BB69-23CF-44E3-9099-C40C66FF867C}">
                  <a14:compatExt spid="_x0000_s26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12</xdr:row>
          <xdr:rowOff>0</xdr:rowOff>
        </xdr:from>
        <xdr:to>
          <xdr:col>10</xdr:col>
          <xdr:colOff>664234</xdr:colOff>
          <xdr:row>13</xdr:row>
          <xdr:rowOff>0</xdr:rowOff>
        </xdr:to>
        <xdr:sp macro="" textlink="">
          <xdr:nvSpPr>
            <xdr:cNvPr id="26654" name="Option Button 30" hidden="1">
              <a:extLst>
                <a:ext uri="{63B3BB69-23CF-44E3-9099-C40C66FF867C}">
                  <a14:compatExt spid="_x0000_s26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12</xdr:row>
          <xdr:rowOff>0</xdr:rowOff>
        </xdr:from>
        <xdr:to>
          <xdr:col>11</xdr:col>
          <xdr:colOff>664234</xdr:colOff>
          <xdr:row>13</xdr:row>
          <xdr:rowOff>0</xdr:rowOff>
        </xdr:to>
        <xdr:sp macro="" textlink="">
          <xdr:nvSpPr>
            <xdr:cNvPr id="26655" name="Option Button 31" hidden="1">
              <a:extLst>
                <a:ext uri="{63B3BB69-23CF-44E3-9099-C40C66FF867C}">
                  <a14:compatExt spid="_x0000_s26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12</xdr:col>
          <xdr:colOff>0</xdr:colOff>
          <xdr:row>13</xdr:row>
          <xdr:rowOff>0</xdr:rowOff>
        </xdr:to>
        <xdr:sp macro="" textlink="">
          <xdr:nvSpPr>
            <xdr:cNvPr id="26656" name="Group Box 32" hidden="1">
              <a:extLst>
                <a:ext uri="{63B3BB69-23CF-44E3-9099-C40C66FF867C}">
                  <a14:compatExt spid="_x0000_s26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16</xdr:row>
          <xdr:rowOff>0</xdr:rowOff>
        </xdr:from>
        <xdr:to>
          <xdr:col>9</xdr:col>
          <xdr:colOff>664234</xdr:colOff>
          <xdr:row>16</xdr:row>
          <xdr:rowOff>198408</xdr:rowOff>
        </xdr:to>
        <xdr:sp macro="" textlink="">
          <xdr:nvSpPr>
            <xdr:cNvPr id="26665" name="Option Button 41" hidden="1">
              <a:extLst>
                <a:ext uri="{63B3BB69-23CF-44E3-9099-C40C66FF867C}">
                  <a14:compatExt spid="_x0000_s26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16</xdr:row>
          <xdr:rowOff>0</xdr:rowOff>
        </xdr:from>
        <xdr:to>
          <xdr:col>10</xdr:col>
          <xdr:colOff>664234</xdr:colOff>
          <xdr:row>16</xdr:row>
          <xdr:rowOff>198408</xdr:rowOff>
        </xdr:to>
        <xdr:sp macro="" textlink="">
          <xdr:nvSpPr>
            <xdr:cNvPr id="26666" name="Option Button 42" hidden="1">
              <a:extLst>
                <a:ext uri="{63B3BB69-23CF-44E3-9099-C40C66FF867C}">
                  <a14:compatExt spid="_x0000_s26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16</xdr:row>
          <xdr:rowOff>0</xdr:rowOff>
        </xdr:from>
        <xdr:to>
          <xdr:col>11</xdr:col>
          <xdr:colOff>664234</xdr:colOff>
          <xdr:row>16</xdr:row>
          <xdr:rowOff>198408</xdr:rowOff>
        </xdr:to>
        <xdr:sp macro="" textlink="">
          <xdr:nvSpPr>
            <xdr:cNvPr id="26667" name="Option Button 43" hidden="1">
              <a:extLst>
                <a:ext uri="{63B3BB69-23CF-44E3-9099-C40C66FF867C}">
                  <a14:compatExt spid="_x0000_s26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0</xdr:rowOff>
        </xdr:from>
        <xdr:to>
          <xdr:col>12</xdr:col>
          <xdr:colOff>0</xdr:colOff>
          <xdr:row>16</xdr:row>
          <xdr:rowOff>198408</xdr:rowOff>
        </xdr:to>
        <xdr:sp macro="" textlink="">
          <xdr:nvSpPr>
            <xdr:cNvPr id="26668" name="Group Box 44" hidden="1">
              <a:extLst>
                <a:ext uri="{63B3BB69-23CF-44E3-9099-C40C66FF867C}">
                  <a14:compatExt spid="_x0000_s26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17</xdr:row>
          <xdr:rowOff>0</xdr:rowOff>
        </xdr:from>
        <xdr:to>
          <xdr:col>9</xdr:col>
          <xdr:colOff>664234</xdr:colOff>
          <xdr:row>17</xdr:row>
          <xdr:rowOff>198408</xdr:rowOff>
        </xdr:to>
        <xdr:sp macro="" textlink="">
          <xdr:nvSpPr>
            <xdr:cNvPr id="26669" name="Option Button 45" hidden="1">
              <a:extLst>
                <a:ext uri="{63B3BB69-23CF-44E3-9099-C40C66FF867C}">
                  <a14:compatExt spid="_x0000_s26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17</xdr:row>
          <xdr:rowOff>0</xdr:rowOff>
        </xdr:from>
        <xdr:to>
          <xdr:col>10</xdr:col>
          <xdr:colOff>664234</xdr:colOff>
          <xdr:row>17</xdr:row>
          <xdr:rowOff>198408</xdr:rowOff>
        </xdr:to>
        <xdr:sp macro="" textlink="">
          <xdr:nvSpPr>
            <xdr:cNvPr id="26670" name="Option Button 46" hidden="1">
              <a:extLst>
                <a:ext uri="{63B3BB69-23CF-44E3-9099-C40C66FF867C}">
                  <a14:compatExt spid="_x0000_s26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17</xdr:row>
          <xdr:rowOff>0</xdr:rowOff>
        </xdr:from>
        <xdr:to>
          <xdr:col>11</xdr:col>
          <xdr:colOff>664234</xdr:colOff>
          <xdr:row>17</xdr:row>
          <xdr:rowOff>198408</xdr:rowOff>
        </xdr:to>
        <xdr:sp macro="" textlink="">
          <xdr:nvSpPr>
            <xdr:cNvPr id="26671" name="Option Button 47" hidden="1">
              <a:extLst>
                <a:ext uri="{63B3BB69-23CF-44E3-9099-C40C66FF867C}">
                  <a14:compatExt spid="_x0000_s26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0</xdr:colOff>
          <xdr:row>17</xdr:row>
          <xdr:rowOff>198408</xdr:rowOff>
        </xdr:to>
        <xdr:sp macro="" textlink="">
          <xdr:nvSpPr>
            <xdr:cNvPr id="26672" name="Group Box 48" hidden="1">
              <a:extLst>
                <a:ext uri="{63B3BB69-23CF-44E3-9099-C40C66FF867C}">
                  <a14:compatExt spid="_x0000_s26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18</xdr:row>
          <xdr:rowOff>0</xdr:rowOff>
        </xdr:from>
        <xdr:to>
          <xdr:col>9</xdr:col>
          <xdr:colOff>664234</xdr:colOff>
          <xdr:row>19</xdr:row>
          <xdr:rowOff>0</xdr:rowOff>
        </xdr:to>
        <xdr:sp macro="" textlink="">
          <xdr:nvSpPr>
            <xdr:cNvPr id="26673" name="Option Button 49" hidden="1">
              <a:extLst>
                <a:ext uri="{63B3BB69-23CF-44E3-9099-C40C66FF867C}">
                  <a14:compatExt spid="_x0000_s26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18</xdr:row>
          <xdr:rowOff>0</xdr:rowOff>
        </xdr:from>
        <xdr:to>
          <xdr:col>10</xdr:col>
          <xdr:colOff>664234</xdr:colOff>
          <xdr:row>19</xdr:row>
          <xdr:rowOff>0</xdr:rowOff>
        </xdr:to>
        <xdr:sp macro="" textlink="">
          <xdr:nvSpPr>
            <xdr:cNvPr id="26674" name="Option Button 50" hidden="1">
              <a:extLst>
                <a:ext uri="{63B3BB69-23CF-44E3-9099-C40C66FF867C}">
                  <a14:compatExt spid="_x0000_s26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18</xdr:row>
          <xdr:rowOff>0</xdr:rowOff>
        </xdr:from>
        <xdr:to>
          <xdr:col>11</xdr:col>
          <xdr:colOff>664234</xdr:colOff>
          <xdr:row>19</xdr:row>
          <xdr:rowOff>0</xdr:rowOff>
        </xdr:to>
        <xdr:sp macro="" textlink="">
          <xdr:nvSpPr>
            <xdr:cNvPr id="26675" name="Option Button 51" hidden="1">
              <a:extLst>
                <a:ext uri="{63B3BB69-23CF-44E3-9099-C40C66FF867C}">
                  <a14:compatExt spid="_x0000_s26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12</xdr:col>
          <xdr:colOff>0</xdr:colOff>
          <xdr:row>19</xdr:row>
          <xdr:rowOff>198408</xdr:rowOff>
        </xdr:to>
        <xdr:sp macro="" textlink="">
          <xdr:nvSpPr>
            <xdr:cNvPr id="26687" name="Group Box 63" hidden="1">
              <a:extLst>
                <a:ext uri="{63B3BB69-23CF-44E3-9099-C40C66FF867C}">
                  <a14:compatExt spid="_x0000_s26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12</xdr:col>
          <xdr:colOff>0</xdr:colOff>
          <xdr:row>19</xdr:row>
          <xdr:rowOff>198408</xdr:rowOff>
        </xdr:to>
        <xdr:sp macro="" textlink="">
          <xdr:nvSpPr>
            <xdr:cNvPr id="26691" name="Group Box 67" hidden="1">
              <a:extLst>
                <a:ext uri="{63B3BB69-23CF-44E3-9099-C40C66FF867C}">
                  <a14:compatExt spid="_x0000_s26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370936</xdr:colOff>
          <xdr:row>19</xdr:row>
          <xdr:rowOff>0</xdr:rowOff>
        </xdr:from>
        <xdr:to>
          <xdr:col>9</xdr:col>
          <xdr:colOff>664234</xdr:colOff>
          <xdr:row>19</xdr:row>
          <xdr:rowOff>198408</xdr:rowOff>
        </xdr:to>
        <xdr:sp macro="" textlink="">
          <xdr:nvSpPr>
            <xdr:cNvPr id="26692" name="Option Button 68" hidden="1">
              <a:extLst>
                <a:ext uri="{63B3BB69-23CF-44E3-9099-C40C66FF867C}">
                  <a14:compatExt spid="_x0000_s26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370936</xdr:colOff>
          <xdr:row>19</xdr:row>
          <xdr:rowOff>0</xdr:rowOff>
        </xdr:from>
        <xdr:to>
          <xdr:col>10</xdr:col>
          <xdr:colOff>664234</xdr:colOff>
          <xdr:row>19</xdr:row>
          <xdr:rowOff>198408</xdr:rowOff>
        </xdr:to>
        <xdr:sp macro="" textlink="">
          <xdr:nvSpPr>
            <xdr:cNvPr id="26693" name="Option Button 69" hidden="1">
              <a:extLst>
                <a:ext uri="{63B3BB69-23CF-44E3-9099-C40C66FF867C}">
                  <a14:compatExt spid="_x0000_s26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370936</xdr:colOff>
          <xdr:row>19</xdr:row>
          <xdr:rowOff>0</xdr:rowOff>
        </xdr:from>
        <xdr:to>
          <xdr:col>11</xdr:col>
          <xdr:colOff>664234</xdr:colOff>
          <xdr:row>19</xdr:row>
          <xdr:rowOff>198408</xdr:rowOff>
        </xdr:to>
        <xdr:sp macro="" textlink="">
          <xdr:nvSpPr>
            <xdr:cNvPr id="26694" name="Option Button 70" hidden="1">
              <a:extLst>
                <a:ext uri="{63B3BB69-23CF-44E3-9099-C40C66FF867C}">
                  <a14:compatExt spid="_x0000_s26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0</xdr:colOff>
          <xdr:row>24</xdr:row>
          <xdr:rowOff>34506</xdr:rowOff>
        </xdr:to>
        <xdr:sp macro="" textlink="">
          <xdr:nvSpPr>
            <xdr:cNvPr id="26695" name="Group Box 71" hidden="1">
              <a:extLst>
                <a:ext uri="{63B3BB69-23CF-44E3-9099-C40C66FF867C}">
                  <a14:compatExt spid="_x0000_s26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9.xml"/><Relationship Id="rId21" Type="http://schemas.openxmlformats.org/officeDocument/2006/relationships/ctrlProp" Target="../ctrlProps/ctrlProp44.xml"/><Relationship Id="rId42" Type="http://schemas.openxmlformats.org/officeDocument/2006/relationships/ctrlProp" Target="../ctrlProps/ctrlProp65.xml"/><Relationship Id="rId47" Type="http://schemas.openxmlformats.org/officeDocument/2006/relationships/ctrlProp" Target="../ctrlProps/ctrlProp70.xml"/><Relationship Id="rId63" Type="http://schemas.openxmlformats.org/officeDocument/2006/relationships/ctrlProp" Target="../ctrlProps/ctrlProp86.xml"/><Relationship Id="rId68" Type="http://schemas.openxmlformats.org/officeDocument/2006/relationships/ctrlProp" Target="../ctrlProps/ctrlProp91.xml"/><Relationship Id="rId84" Type="http://schemas.openxmlformats.org/officeDocument/2006/relationships/ctrlProp" Target="../ctrlProps/ctrlProp107.xml"/><Relationship Id="rId89" Type="http://schemas.openxmlformats.org/officeDocument/2006/relationships/ctrlProp" Target="../ctrlProps/ctrlProp11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9.xml"/><Relationship Id="rId29" Type="http://schemas.openxmlformats.org/officeDocument/2006/relationships/ctrlProp" Target="../ctrlProps/ctrlProp52.xml"/><Relationship Id="rId107" Type="http://schemas.openxmlformats.org/officeDocument/2006/relationships/ctrlProp" Target="../ctrlProps/ctrlProp130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32" Type="http://schemas.openxmlformats.org/officeDocument/2006/relationships/ctrlProp" Target="../ctrlProps/ctrlProp55.xml"/><Relationship Id="rId37" Type="http://schemas.openxmlformats.org/officeDocument/2006/relationships/ctrlProp" Target="../ctrlProps/ctrlProp60.xml"/><Relationship Id="rId40" Type="http://schemas.openxmlformats.org/officeDocument/2006/relationships/ctrlProp" Target="../ctrlProps/ctrlProp63.xml"/><Relationship Id="rId45" Type="http://schemas.openxmlformats.org/officeDocument/2006/relationships/ctrlProp" Target="../ctrlProps/ctrlProp68.xml"/><Relationship Id="rId53" Type="http://schemas.openxmlformats.org/officeDocument/2006/relationships/ctrlProp" Target="../ctrlProps/ctrlProp76.xml"/><Relationship Id="rId58" Type="http://schemas.openxmlformats.org/officeDocument/2006/relationships/ctrlProp" Target="../ctrlProps/ctrlProp81.xml"/><Relationship Id="rId66" Type="http://schemas.openxmlformats.org/officeDocument/2006/relationships/ctrlProp" Target="../ctrlProps/ctrlProp89.xml"/><Relationship Id="rId74" Type="http://schemas.openxmlformats.org/officeDocument/2006/relationships/ctrlProp" Target="../ctrlProps/ctrlProp97.xml"/><Relationship Id="rId79" Type="http://schemas.openxmlformats.org/officeDocument/2006/relationships/ctrlProp" Target="../ctrlProps/ctrlProp102.xml"/><Relationship Id="rId87" Type="http://schemas.openxmlformats.org/officeDocument/2006/relationships/ctrlProp" Target="../ctrlProps/ctrlProp110.xml"/><Relationship Id="rId102" Type="http://schemas.openxmlformats.org/officeDocument/2006/relationships/ctrlProp" Target="../ctrlProps/ctrlProp125.xml"/><Relationship Id="rId110" Type="http://schemas.openxmlformats.org/officeDocument/2006/relationships/ctrlProp" Target="../ctrlProps/ctrlProp133.xml"/><Relationship Id="rId5" Type="http://schemas.openxmlformats.org/officeDocument/2006/relationships/ctrlProp" Target="../ctrlProps/ctrlProp28.xml"/><Relationship Id="rId61" Type="http://schemas.openxmlformats.org/officeDocument/2006/relationships/ctrlProp" Target="../ctrlProps/ctrlProp84.xml"/><Relationship Id="rId82" Type="http://schemas.openxmlformats.org/officeDocument/2006/relationships/ctrlProp" Target="../ctrlProps/ctrlProp105.xml"/><Relationship Id="rId90" Type="http://schemas.openxmlformats.org/officeDocument/2006/relationships/ctrlProp" Target="../ctrlProps/ctrlProp113.xml"/><Relationship Id="rId95" Type="http://schemas.openxmlformats.org/officeDocument/2006/relationships/ctrlProp" Target="../ctrlProps/ctrlProp118.xml"/><Relationship Id="rId19" Type="http://schemas.openxmlformats.org/officeDocument/2006/relationships/ctrlProp" Target="../ctrlProps/ctrlProp4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Relationship Id="rId27" Type="http://schemas.openxmlformats.org/officeDocument/2006/relationships/ctrlProp" Target="../ctrlProps/ctrlProp50.xml"/><Relationship Id="rId30" Type="http://schemas.openxmlformats.org/officeDocument/2006/relationships/ctrlProp" Target="../ctrlProps/ctrlProp53.xml"/><Relationship Id="rId35" Type="http://schemas.openxmlformats.org/officeDocument/2006/relationships/ctrlProp" Target="../ctrlProps/ctrlProp58.xml"/><Relationship Id="rId43" Type="http://schemas.openxmlformats.org/officeDocument/2006/relationships/ctrlProp" Target="../ctrlProps/ctrlProp66.xml"/><Relationship Id="rId48" Type="http://schemas.openxmlformats.org/officeDocument/2006/relationships/ctrlProp" Target="../ctrlProps/ctrlProp71.xml"/><Relationship Id="rId56" Type="http://schemas.openxmlformats.org/officeDocument/2006/relationships/ctrlProp" Target="../ctrlProps/ctrlProp79.xml"/><Relationship Id="rId64" Type="http://schemas.openxmlformats.org/officeDocument/2006/relationships/ctrlProp" Target="../ctrlProps/ctrlProp87.xml"/><Relationship Id="rId69" Type="http://schemas.openxmlformats.org/officeDocument/2006/relationships/ctrlProp" Target="../ctrlProps/ctrlProp92.xml"/><Relationship Id="rId77" Type="http://schemas.openxmlformats.org/officeDocument/2006/relationships/ctrlProp" Target="../ctrlProps/ctrlProp100.xml"/><Relationship Id="rId100" Type="http://schemas.openxmlformats.org/officeDocument/2006/relationships/ctrlProp" Target="../ctrlProps/ctrlProp123.xml"/><Relationship Id="rId105" Type="http://schemas.openxmlformats.org/officeDocument/2006/relationships/ctrlProp" Target="../ctrlProps/ctrlProp128.xml"/><Relationship Id="rId8" Type="http://schemas.openxmlformats.org/officeDocument/2006/relationships/ctrlProp" Target="../ctrlProps/ctrlProp31.xml"/><Relationship Id="rId51" Type="http://schemas.openxmlformats.org/officeDocument/2006/relationships/ctrlProp" Target="../ctrlProps/ctrlProp74.xml"/><Relationship Id="rId72" Type="http://schemas.openxmlformats.org/officeDocument/2006/relationships/ctrlProp" Target="../ctrlProps/ctrlProp95.xml"/><Relationship Id="rId80" Type="http://schemas.openxmlformats.org/officeDocument/2006/relationships/ctrlProp" Target="../ctrlProps/ctrlProp103.xml"/><Relationship Id="rId85" Type="http://schemas.openxmlformats.org/officeDocument/2006/relationships/ctrlProp" Target="../ctrlProps/ctrlProp108.xml"/><Relationship Id="rId93" Type="http://schemas.openxmlformats.org/officeDocument/2006/relationships/ctrlProp" Target="../ctrlProps/ctrlProp116.xml"/><Relationship Id="rId98" Type="http://schemas.openxmlformats.org/officeDocument/2006/relationships/ctrlProp" Target="../ctrlProps/ctrlProp121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33" Type="http://schemas.openxmlformats.org/officeDocument/2006/relationships/ctrlProp" Target="../ctrlProps/ctrlProp56.xml"/><Relationship Id="rId38" Type="http://schemas.openxmlformats.org/officeDocument/2006/relationships/ctrlProp" Target="../ctrlProps/ctrlProp61.xml"/><Relationship Id="rId46" Type="http://schemas.openxmlformats.org/officeDocument/2006/relationships/ctrlProp" Target="../ctrlProps/ctrlProp69.xml"/><Relationship Id="rId59" Type="http://schemas.openxmlformats.org/officeDocument/2006/relationships/ctrlProp" Target="../ctrlProps/ctrlProp82.xml"/><Relationship Id="rId67" Type="http://schemas.openxmlformats.org/officeDocument/2006/relationships/ctrlProp" Target="../ctrlProps/ctrlProp90.xml"/><Relationship Id="rId103" Type="http://schemas.openxmlformats.org/officeDocument/2006/relationships/ctrlProp" Target="../ctrlProps/ctrlProp126.xml"/><Relationship Id="rId108" Type="http://schemas.openxmlformats.org/officeDocument/2006/relationships/ctrlProp" Target="../ctrlProps/ctrlProp131.xml"/><Relationship Id="rId20" Type="http://schemas.openxmlformats.org/officeDocument/2006/relationships/ctrlProp" Target="../ctrlProps/ctrlProp43.xml"/><Relationship Id="rId41" Type="http://schemas.openxmlformats.org/officeDocument/2006/relationships/ctrlProp" Target="../ctrlProps/ctrlProp64.xml"/><Relationship Id="rId54" Type="http://schemas.openxmlformats.org/officeDocument/2006/relationships/ctrlProp" Target="../ctrlProps/ctrlProp77.xml"/><Relationship Id="rId62" Type="http://schemas.openxmlformats.org/officeDocument/2006/relationships/ctrlProp" Target="../ctrlProps/ctrlProp85.xml"/><Relationship Id="rId70" Type="http://schemas.openxmlformats.org/officeDocument/2006/relationships/ctrlProp" Target="../ctrlProps/ctrlProp93.xml"/><Relationship Id="rId75" Type="http://schemas.openxmlformats.org/officeDocument/2006/relationships/ctrlProp" Target="../ctrlProps/ctrlProp98.xml"/><Relationship Id="rId83" Type="http://schemas.openxmlformats.org/officeDocument/2006/relationships/ctrlProp" Target="../ctrlProps/ctrlProp106.xml"/><Relationship Id="rId88" Type="http://schemas.openxmlformats.org/officeDocument/2006/relationships/ctrlProp" Target="../ctrlProps/ctrlProp111.xml"/><Relationship Id="rId91" Type="http://schemas.openxmlformats.org/officeDocument/2006/relationships/ctrlProp" Target="../ctrlProps/ctrlProp114.xml"/><Relationship Id="rId96" Type="http://schemas.openxmlformats.org/officeDocument/2006/relationships/ctrlProp" Target="../ctrlProps/ctrlProp119.xml"/><Relationship Id="rId111" Type="http://schemas.openxmlformats.org/officeDocument/2006/relationships/ctrlProp" Target="../ctrlProps/ctrlProp13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9.x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28" Type="http://schemas.openxmlformats.org/officeDocument/2006/relationships/ctrlProp" Target="../ctrlProps/ctrlProp51.xml"/><Relationship Id="rId36" Type="http://schemas.openxmlformats.org/officeDocument/2006/relationships/ctrlProp" Target="../ctrlProps/ctrlProp59.xml"/><Relationship Id="rId49" Type="http://schemas.openxmlformats.org/officeDocument/2006/relationships/ctrlProp" Target="../ctrlProps/ctrlProp72.xml"/><Relationship Id="rId57" Type="http://schemas.openxmlformats.org/officeDocument/2006/relationships/ctrlProp" Target="../ctrlProps/ctrlProp80.xml"/><Relationship Id="rId106" Type="http://schemas.openxmlformats.org/officeDocument/2006/relationships/ctrlProp" Target="../ctrlProps/ctrlProp129.xml"/><Relationship Id="rId10" Type="http://schemas.openxmlformats.org/officeDocument/2006/relationships/ctrlProp" Target="../ctrlProps/ctrlProp33.xml"/><Relationship Id="rId31" Type="http://schemas.openxmlformats.org/officeDocument/2006/relationships/ctrlProp" Target="../ctrlProps/ctrlProp54.xml"/><Relationship Id="rId44" Type="http://schemas.openxmlformats.org/officeDocument/2006/relationships/ctrlProp" Target="../ctrlProps/ctrlProp67.xml"/><Relationship Id="rId52" Type="http://schemas.openxmlformats.org/officeDocument/2006/relationships/ctrlProp" Target="../ctrlProps/ctrlProp75.xml"/><Relationship Id="rId60" Type="http://schemas.openxmlformats.org/officeDocument/2006/relationships/ctrlProp" Target="../ctrlProps/ctrlProp83.xml"/><Relationship Id="rId65" Type="http://schemas.openxmlformats.org/officeDocument/2006/relationships/ctrlProp" Target="../ctrlProps/ctrlProp88.xml"/><Relationship Id="rId73" Type="http://schemas.openxmlformats.org/officeDocument/2006/relationships/ctrlProp" Target="../ctrlProps/ctrlProp96.xml"/><Relationship Id="rId78" Type="http://schemas.openxmlformats.org/officeDocument/2006/relationships/ctrlProp" Target="../ctrlProps/ctrlProp101.xml"/><Relationship Id="rId81" Type="http://schemas.openxmlformats.org/officeDocument/2006/relationships/ctrlProp" Target="../ctrlProps/ctrlProp104.xml"/><Relationship Id="rId86" Type="http://schemas.openxmlformats.org/officeDocument/2006/relationships/ctrlProp" Target="../ctrlProps/ctrlProp109.xml"/><Relationship Id="rId94" Type="http://schemas.openxmlformats.org/officeDocument/2006/relationships/ctrlProp" Target="../ctrlProps/ctrlProp117.xml"/><Relationship Id="rId99" Type="http://schemas.openxmlformats.org/officeDocument/2006/relationships/ctrlProp" Target="../ctrlProps/ctrlProp122.xml"/><Relationship Id="rId101" Type="http://schemas.openxmlformats.org/officeDocument/2006/relationships/ctrlProp" Target="../ctrlProps/ctrlProp124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39" Type="http://schemas.openxmlformats.org/officeDocument/2006/relationships/ctrlProp" Target="../ctrlProps/ctrlProp62.xml"/><Relationship Id="rId109" Type="http://schemas.openxmlformats.org/officeDocument/2006/relationships/ctrlProp" Target="../ctrlProps/ctrlProp132.xml"/><Relationship Id="rId34" Type="http://schemas.openxmlformats.org/officeDocument/2006/relationships/ctrlProp" Target="../ctrlProps/ctrlProp57.xml"/><Relationship Id="rId50" Type="http://schemas.openxmlformats.org/officeDocument/2006/relationships/ctrlProp" Target="../ctrlProps/ctrlProp73.xml"/><Relationship Id="rId55" Type="http://schemas.openxmlformats.org/officeDocument/2006/relationships/ctrlProp" Target="../ctrlProps/ctrlProp78.xml"/><Relationship Id="rId76" Type="http://schemas.openxmlformats.org/officeDocument/2006/relationships/ctrlProp" Target="../ctrlProps/ctrlProp99.xml"/><Relationship Id="rId97" Type="http://schemas.openxmlformats.org/officeDocument/2006/relationships/ctrlProp" Target="../ctrlProps/ctrlProp120.xml"/><Relationship Id="rId104" Type="http://schemas.openxmlformats.org/officeDocument/2006/relationships/ctrlProp" Target="../ctrlProps/ctrlProp127.xml"/><Relationship Id="rId7" Type="http://schemas.openxmlformats.org/officeDocument/2006/relationships/ctrlProp" Target="../ctrlProps/ctrlProp30.xml"/><Relationship Id="rId71" Type="http://schemas.openxmlformats.org/officeDocument/2006/relationships/ctrlProp" Target="../ctrlProps/ctrlProp94.xml"/><Relationship Id="rId92" Type="http://schemas.openxmlformats.org/officeDocument/2006/relationships/ctrlProp" Target="../ctrlProps/ctrlProp115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57.xml"/><Relationship Id="rId117" Type="http://schemas.openxmlformats.org/officeDocument/2006/relationships/ctrlProp" Target="../ctrlProps/ctrlProp248.xml"/><Relationship Id="rId21" Type="http://schemas.openxmlformats.org/officeDocument/2006/relationships/ctrlProp" Target="../ctrlProps/ctrlProp152.xml"/><Relationship Id="rId42" Type="http://schemas.openxmlformats.org/officeDocument/2006/relationships/ctrlProp" Target="../ctrlProps/ctrlProp173.xml"/><Relationship Id="rId47" Type="http://schemas.openxmlformats.org/officeDocument/2006/relationships/ctrlProp" Target="../ctrlProps/ctrlProp178.xml"/><Relationship Id="rId63" Type="http://schemas.openxmlformats.org/officeDocument/2006/relationships/ctrlProp" Target="../ctrlProps/ctrlProp194.xml"/><Relationship Id="rId68" Type="http://schemas.openxmlformats.org/officeDocument/2006/relationships/ctrlProp" Target="../ctrlProps/ctrlProp199.xml"/><Relationship Id="rId84" Type="http://schemas.openxmlformats.org/officeDocument/2006/relationships/ctrlProp" Target="../ctrlProps/ctrlProp215.xml"/><Relationship Id="rId89" Type="http://schemas.openxmlformats.org/officeDocument/2006/relationships/ctrlProp" Target="../ctrlProps/ctrlProp220.xml"/><Relationship Id="rId112" Type="http://schemas.openxmlformats.org/officeDocument/2006/relationships/ctrlProp" Target="../ctrlProps/ctrlProp243.xml"/><Relationship Id="rId133" Type="http://schemas.openxmlformats.org/officeDocument/2006/relationships/ctrlProp" Target="../ctrlProps/ctrlProp264.xml"/><Relationship Id="rId138" Type="http://schemas.openxmlformats.org/officeDocument/2006/relationships/ctrlProp" Target="../ctrlProps/ctrlProp269.xml"/><Relationship Id="rId16" Type="http://schemas.openxmlformats.org/officeDocument/2006/relationships/ctrlProp" Target="../ctrlProps/ctrlProp147.xml"/><Relationship Id="rId107" Type="http://schemas.openxmlformats.org/officeDocument/2006/relationships/ctrlProp" Target="../ctrlProps/ctrlProp238.xml"/><Relationship Id="rId11" Type="http://schemas.openxmlformats.org/officeDocument/2006/relationships/ctrlProp" Target="../ctrlProps/ctrlProp142.xml"/><Relationship Id="rId32" Type="http://schemas.openxmlformats.org/officeDocument/2006/relationships/ctrlProp" Target="../ctrlProps/ctrlProp163.xml"/><Relationship Id="rId37" Type="http://schemas.openxmlformats.org/officeDocument/2006/relationships/ctrlProp" Target="../ctrlProps/ctrlProp168.xml"/><Relationship Id="rId53" Type="http://schemas.openxmlformats.org/officeDocument/2006/relationships/ctrlProp" Target="../ctrlProps/ctrlProp184.xml"/><Relationship Id="rId58" Type="http://schemas.openxmlformats.org/officeDocument/2006/relationships/ctrlProp" Target="../ctrlProps/ctrlProp189.xml"/><Relationship Id="rId74" Type="http://schemas.openxmlformats.org/officeDocument/2006/relationships/ctrlProp" Target="../ctrlProps/ctrlProp205.xml"/><Relationship Id="rId79" Type="http://schemas.openxmlformats.org/officeDocument/2006/relationships/ctrlProp" Target="../ctrlProps/ctrlProp210.xml"/><Relationship Id="rId102" Type="http://schemas.openxmlformats.org/officeDocument/2006/relationships/ctrlProp" Target="../ctrlProps/ctrlProp233.xml"/><Relationship Id="rId123" Type="http://schemas.openxmlformats.org/officeDocument/2006/relationships/ctrlProp" Target="../ctrlProps/ctrlProp254.xml"/><Relationship Id="rId128" Type="http://schemas.openxmlformats.org/officeDocument/2006/relationships/ctrlProp" Target="../ctrlProps/ctrlProp259.xml"/><Relationship Id="rId5" Type="http://schemas.openxmlformats.org/officeDocument/2006/relationships/ctrlProp" Target="../ctrlProps/ctrlProp136.xml"/><Relationship Id="rId90" Type="http://schemas.openxmlformats.org/officeDocument/2006/relationships/ctrlProp" Target="../ctrlProps/ctrlProp221.xml"/><Relationship Id="rId95" Type="http://schemas.openxmlformats.org/officeDocument/2006/relationships/ctrlProp" Target="../ctrlProps/ctrlProp226.xml"/><Relationship Id="rId22" Type="http://schemas.openxmlformats.org/officeDocument/2006/relationships/ctrlProp" Target="../ctrlProps/ctrlProp153.xml"/><Relationship Id="rId27" Type="http://schemas.openxmlformats.org/officeDocument/2006/relationships/ctrlProp" Target="../ctrlProps/ctrlProp158.xml"/><Relationship Id="rId43" Type="http://schemas.openxmlformats.org/officeDocument/2006/relationships/ctrlProp" Target="../ctrlProps/ctrlProp174.xml"/><Relationship Id="rId48" Type="http://schemas.openxmlformats.org/officeDocument/2006/relationships/ctrlProp" Target="../ctrlProps/ctrlProp179.xml"/><Relationship Id="rId64" Type="http://schemas.openxmlformats.org/officeDocument/2006/relationships/ctrlProp" Target="../ctrlProps/ctrlProp195.xml"/><Relationship Id="rId69" Type="http://schemas.openxmlformats.org/officeDocument/2006/relationships/ctrlProp" Target="../ctrlProps/ctrlProp200.xml"/><Relationship Id="rId113" Type="http://schemas.openxmlformats.org/officeDocument/2006/relationships/ctrlProp" Target="../ctrlProps/ctrlProp244.xml"/><Relationship Id="rId118" Type="http://schemas.openxmlformats.org/officeDocument/2006/relationships/ctrlProp" Target="../ctrlProps/ctrlProp249.xml"/><Relationship Id="rId134" Type="http://schemas.openxmlformats.org/officeDocument/2006/relationships/ctrlProp" Target="../ctrlProps/ctrlProp265.xml"/><Relationship Id="rId139" Type="http://schemas.openxmlformats.org/officeDocument/2006/relationships/ctrlProp" Target="../ctrlProps/ctrlProp270.xml"/><Relationship Id="rId8" Type="http://schemas.openxmlformats.org/officeDocument/2006/relationships/ctrlProp" Target="../ctrlProps/ctrlProp139.xml"/><Relationship Id="rId51" Type="http://schemas.openxmlformats.org/officeDocument/2006/relationships/ctrlProp" Target="../ctrlProps/ctrlProp182.xml"/><Relationship Id="rId72" Type="http://schemas.openxmlformats.org/officeDocument/2006/relationships/ctrlProp" Target="../ctrlProps/ctrlProp203.xml"/><Relationship Id="rId80" Type="http://schemas.openxmlformats.org/officeDocument/2006/relationships/ctrlProp" Target="../ctrlProps/ctrlProp211.xml"/><Relationship Id="rId85" Type="http://schemas.openxmlformats.org/officeDocument/2006/relationships/ctrlProp" Target="../ctrlProps/ctrlProp216.xml"/><Relationship Id="rId93" Type="http://schemas.openxmlformats.org/officeDocument/2006/relationships/ctrlProp" Target="../ctrlProps/ctrlProp224.xml"/><Relationship Id="rId98" Type="http://schemas.openxmlformats.org/officeDocument/2006/relationships/ctrlProp" Target="../ctrlProps/ctrlProp229.xml"/><Relationship Id="rId121" Type="http://schemas.openxmlformats.org/officeDocument/2006/relationships/ctrlProp" Target="../ctrlProps/ctrlProp252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43.xml"/><Relationship Id="rId17" Type="http://schemas.openxmlformats.org/officeDocument/2006/relationships/ctrlProp" Target="../ctrlProps/ctrlProp148.xml"/><Relationship Id="rId25" Type="http://schemas.openxmlformats.org/officeDocument/2006/relationships/ctrlProp" Target="../ctrlProps/ctrlProp156.xml"/><Relationship Id="rId33" Type="http://schemas.openxmlformats.org/officeDocument/2006/relationships/ctrlProp" Target="../ctrlProps/ctrlProp164.xml"/><Relationship Id="rId38" Type="http://schemas.openxmlformats.org/officeDocument/2006/relationships/ctrlProp" Target="../ctrlProps/ctrlProp169.xml"/><Relationship Id="rId46" Type="http://schemas.openxmlformats.org/officeDocument/2006/relationships/ctrlProp" Target="../ctrlProps/ctrlProp177.xml"/><Relationship Id="rId59" Type="http://schemas.openxmlformats.org/officeDocument/2006/relationships/ctrlProp" Target="../ctrlProps/ctrlProp190.xml"/><Relationship Id="rId67" Type="http://schemas.openxmlformats.org/officeDocument/2006/relationships/ctrlProp" Target="../ctrlProps/ctrlProp198.xml"/><Relationship Id="rId103" Type="http://schemas.openxmlformats.org/officeDocument/2006/relationships/ctrlProp" Target="../ctrlProps/ctrlProp234.xml"/><Relationship Id="rId108" Type="http://schemas.openxmlformats.org/officeDocument/2006/relationships/ctrlProp" Target="../ctrlProps/ctrlProp239.xml"/><Relationship Id="rId116" Type="http://schemas.openxmlformats.org/officeDocument/2006/relationships/ctrlProp" Target="../ctrlProps/ctrlProp247.xml"/><Relationship Id="rId124" Type="http://schemas.openxmlformats.org/officeDocument/2006/relationships/ctrlProp" Target="../ctrlProps/ctrlProp255.xml"/><Relationship Id="rId129" Type="http://schemas.openxmlformats.org/officeDocument/2006/relationships/ctrlProp" Target="../ctrlProps/ctrlProp260.xml"/><Relationship Id="rId137" Type="http://schemas.openxmlformats.org/officeDocument/2006/relationships/ctrlProp" Target="../ctrlProps/ctrlProp268.xml"/><Relationship Id="rId20" Type="http://schemas.openxmlformats.org/officeDocument/2006/relationships/ctrlProp" Target="../ctrlProps/ctrlProp151.xml"/><Relationship Id="rId41" Type="http://schemas.openxmlformats.org/officeDocument/2006/relationships/ctrlProp" Target="../ctrlProps/ctrlProp172.xml"/><Relationship Id="rId54" Type="http://schemas.openxmlformats.org/officeDocument/2006/relationships/ctrlProp" Target="../ctrlProps/ctrlProp185.xml"/><Relationship Id="rId62" Type="http://schemas.openxmlformats.org/officeDocument/2006/relationships/ctrlProp" Target="../ctrlProps/ctrlProp193.xml"/><Relationship Id="rId70" Type="http://schemas.openxmlformats.org/officeDocument/2006/relationships/ctrlProp" Target="../ctrlProps/ctrlProp201.xml"/><Relationship Id="rId75" Type="http://schemas.openxmlformats.org/officeDocument/2006/relationships/ctrlProp" Target="../ctrlProps/ctrlProp206.xml"/><Relationship Id="rId83" Type="http://schemas.openxmlformats.org/officeDocument/2006/relationships/ctrlProp" Target="../ctrlProps/ctrlProp214.xml"/><Relationship Id="rId88" Type="http://schemas.openxmlformats.org/officeDocument/2006/relationships/ctrlProp" Target="../ctrlProps/ctrlProp219.xml"/><Relationship Id="rId91" Type="http://schemas.openxmlformats.org/officeDocument/2006/relationships/ctrlProp" Target="../ctrlProps/ctrlProp222.xml"/><Relationship Id="rId96" Type="http://schemas.openxmlformats.org/officeDocument/2006/relationships/ctrlProp" Target="../ctrlProps/ctrlProp227.xml"/><Relationship Id="rId111" Type="http://schemas.openxmlformats.org/officeDocument/2006/relationships/ctrlProp" Target="../ctrlProps/ctrlProp242.xml"/><Relationship Id="rId132" Type="http://schemas.openxmlformats.org/officeDocument/2006/relationships/ctrlProp" Target="../ctrlProps/ctrlProp263.xml"/><Relationship Id="rId140" Type="http://schemas.openxmlformats.org/officeDocument/2006/relationships/ctrlProp" Target="../ctrlProps/ctrlProp27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7.xml"/><Relationship Id="rId15" Type="http://schemas.openxmlformats.org/officeDocument/2006/relationships/ctrlProp" Target="../ctrlProps/ctrlProp146.xml"/><Relationship Id="rId23" Type="http://schemas.openxmlformats.org/officeDocument/2006/relationships/ctrlProp" Target="../ctrlProps/ctrlProp154.xml"/><Relationship Id="rId28" Type="http://schemas.openxmlformats.org/officeDocument/2006/relationships/ctrlProp" Target="../ctrlProps/ctrlProp159.xml"/><Relationship Id="rId36" Type="http://schemas.openxmlformats.org/officeDocument/2006/relationships/ctrlProp" Target="../ctrlProps/ctrlProp167.xml"/><Relationship Id="rId49" Type="http://schemas.openxmlformats.org/officeDocument/2006/relationships/ctrlProp" Target="../ctrlProps/ctrlProp180.xml"/><Relationship Id="rId57" Type="http://schemas.openxmlformats.org/officeDocument/2006/relationships/ctrlProp" Target="../ctrlProps/ctrlProp188.xml"/><Relationship Id="rId106" Type="http://schemas.openxmlformats.org/officeDocument/2006/relationships/ctrlProp" Target="../ctrlProps/ctrlProp237.xml"/><Relationship Id="rId114" Type="http://schemas.openxmlformats.org/officeDocument/2006/relationships/ctrlProp" Target="../ctrlProps/ctrlProp245.xml"/><Relationship Id="rId119" Type="http://schemas.openxmlformats.org/officeDocument/2006/relationships/ctrlProp" Target="../ctrlProps/ctrlProp250.xml"/><Relationship Id="rId127" Type="http://schemas.openxmlformats.org/officeDocument/2006/relationships/ctrlProp" Target="../ctrlProps/ctrlProp258.xml"/><Relationship Id="rId10" Type="http://schemas.openxmlformats.org/officeDocument/2006/relationships/ctrlProp" Target="../ctrlProps/ctrlProp141.xml"/><Relationship Id="rId31" Type="http://schemas.openxmlformats.org/officeDocument/2006/relationships/ctrlProp" Target="../ctrlProps/ctrlProp162.xml"/><Relationship Id="rId44" Type="http://schemas.openxmlformats.org/officeDocument/2006/relationships/ctrlProp" Target="../ctrlProps/ctrlProp175.xml"/><Relationship Id="rId52" Type="http://schemas.openxmlformats.org/officeDocument/2006/relationships/ctrlProp" Target="../ctrlProps/ctrlProp183.xml"/><Relationship Id="rId60" Type="http://schemas.openxmlformats.org/officeDocument/2006/relationships/ctrlProp" Target="../ctrlProps/ctrlProp191.xml"/><Relationship Id="rId65" Type="http://schemas.openxmlformats.org/officeDocument/2006/relationships/ctrlProp" Target="../ctrlProps/ctrlProp196.xml"/><Relationship Id="rId73" Type="http://schemas.openxmlformats.org/officeDocument/2006/relationships/ctrlProp" Target="../ctrlProps/ctrlProp204.xml"/><Relationship Id="rId78" Type="http://schemas.openxmlformats.org/officeDocument/2006/relationships/ctrlProp" Target="../ctrlProps/ctrlProp209.xml"/><Relationship Id="rId81" Type="http://schemas.openxmlformats.org/officeDocument/2006/relationships/ctrlProp" Target="../ctrlProps/ctrlProp212.xml"/><Relationship Id="rId86" Type="http://schemas.openxmlformats.org/officeDocument/2006/relationships/ctrlProp" Target="../ctrlProps/ctrlProp217.xml"/><Relationship Id="rId94" Type="http://schemas.openxmlformats.org/officeDocument/2006/relationships/ctrlProp" Target="../ctrlProps/ctrlProp225.xml"/><Relationship Id="rId99" Type="http://schemas.openxmlformats.org/officeDocument/2006/relationships/ctrlProp" Target="../ctrlProps/ctrlProp230.xml"/><Relationship Id="rId101" Type="http://schemas.openxmlformats.org/officeDocument/2006/relationships/ctrlProp" Target="../ctrlProps/ctrlProp232.xml"/><Relationship Id="rId122" Type="http://schemas.openxmlformats.org/officeDocument/2006/relationships/ctrlProp" Target="../ctrlProps/ctrlProp253.xml"/><Relationship Id="rId130" Type="http://schemas.openxmlformats.org/officeDocument/2006/relationships/ctrlProp" Target="../ctrlProps/ctrlProp261.xml"/><Relationship Id="rId135" Type="http://schemas.openxmlformats.org/officeDocument/2006/relationships/ctrlProp" Target="../ctrlProps/ctrlProp266.xml"/><Relationship Id="rId4" Type="http://schemas.openxmlformats.org/officeDocument/2006/relationships/ctrlProp" Target="../ctrlProps/ctrlProp135.xml"/><Relationship Id="rId9" Type="http://schemas.openxmlformats.org/officeDocument/2006/relationships/ctrlProp" Target="../ctrlProps/ctrlProp140.xml"/><Relationship Id="rId13" Type="http://schemas.openxmlformats.org/officeDocument/2006/relationships/ctrlProp" Target="../ctrlProps/ctrlProp144.xml"/><Relationship Id="rId18" Type="http://schemas.openxmlformats.org/officeDocument/2006/relationships/ctrlProp" Target="../ctrlProps/ctrlProp149.xml"/><Relationship Id="rId39" Type="http://schemas.openxmlformats.org/officeDocument/2006/relationships/ctrlProp" Target="../ctrlProps/ctrlProp170.xml"/><Relationship Id="rId109" Type="http://schemas.openxmlformats.org/officeDocument/2006/relationships/ctrlProp" Target="../ctrlProps/ctrlProp240.xml"/><Relationship Id="rId34" Type="http://schemas.openxmlformats.org/officeDocument/2006/relationships/ctrlProp" Target="../ctrlProps/ctrlProp165.xml"/><Relationship Id="rId50" Type="http://schemas.openxmlformats.org/officeDocument/2006/relationships/ctrlProp" Target="../ctrlProps/ctrlProp181.xml"/><Relationship Id="rId55" Type="http://schemas.openxmlformats.org/officeDocument/2006/relationships/ctrlProp" Target="../ctrlProps/ctrlProp186.xml"/><Relationship Id="rId76" Type="http://schemas.openxmlformats.org/officeDocument/2006/relationships/ctrlProp" Target="../ctrlProps/ctrlProp207.xml"/><Relationship Id="rId97" Type="http://schemas.openxmlformats.org/officeDocument/2006/relationships/ctrlProp" Target="../ctrlProps/ctrlProp228.xml"/><Relationship Id="rId104" Type="http://schemas.openxmlformats.org/officeDocument/2006/relationships/ctrlProp" Target="../ctrlProps/ctrlProp235.xml"/><Relationship Id="rId120" Type="http://schemas.openxmlformats.org/officeDocument/2006/relationships/ctrlProp" Target="../ctrlProps/ctrlProp251.xml"/><Relationship Id="rId125" Type="http://schemas.openxmlformats.org/officeDocument/2006/relationships/ctrlProp" Target="../ctrlProps/ctrlProp256.xml"/><Relationship Id="rId7" Type="http://schemas.openxmlformats.org/officeDocument/2006/relationships/ctrlProp" Target="../ctrlProps/ctrlProp138.xml"/><Relationship Id="rId71" Type="http://schemas.openxmlformats.org/officeDocument/2006/relationships/ctrlProp" Target="../ctrlProps/ctrlProp202.xml"/><Relationship Id="rId92" Type="http://schemas.openxmlformats.org/officeDocument/2006/relationships/ctrlProp" Target="../ctrlProps/ctrlProp223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160.xml"/><Relationship Id="rId24" Type="http://schemas.openxmlformats.org/officeDocument/2006/relationships/ctrlProp" Target="../ctrlProps/ctrlProp155.xml"/><Relationship Id="rId40" Type="http://schemas.openxmlformats.org/officeDocument/2006/relationships/ctrlProp" Target="../ctrlProps/ctrlProp171.xml"/><Relationship Id="rId45" Type="http://schemas.openxmlformats.org/officeDocument/2006/relationships/ctrlProp" Target="../ctrlProps/ctrlProp176.xml"/><Relationship Id="rId66" Type="http://schemas.openxmlformats.org/officeDocument/2006/relationships/ctrlProp" Target="../ctrlProps/ctrlProp197.xml"/><Relationship Id="rId87" Type="http://schemas.openxmlformats.org/officeDocument/2006/relationships/ctrlProp" Target="../ctrlProps/ctrlProp218.xml"/><Relationship Id="rId110" Type="http://schemas.openxmlformats.org/officeDocument/2006/relationships/ctrlProp" Target="../ctrlProps/ctrlProp241.xml"/><Relationship Id="rId115" Type="http://schemas.openxmlformats.org/officeDocument/2006/relationships/ctrlProp" Target="../ctrlProps/ctrlProp246.xml"/><Relationship Id="rId131" Type="http://schemas.openxmlformats.org/officeDocument/2006/relationships/ctrlProp" Target="../ctrlProps/ctrlProp262.xml"/><Relationship Id="rId136" Type="http://schemas.openxmlformats.org/officeDocument/2006/relationships/ctrlProp" Target="../ctrlProps/ctrlProp267.xml"/><Relationship Id="rId61" Type="http://schemas.openxmlformats.org/officeDocument/2006/relationships/ctrlProp" Target="../ctrlProps/ctrlProp192.xml"/><Relationship Id="rId82" Type="http://schemas.openxmlformats.org/officeDocument/2006/relationships/ctrlProp" Target="../ctrlProps/ctrlProp213.xml"/><Relationship Id="rId19" Type="http://schemas.openxmlformats.org/officeDocument/2006/relationships/ctrlProp" Target="../ctrlProps/ctrlProp150.xml"/><Relationship Id="rId14" Type="http://schemas.openxmlformats.org/officeDocument/2006/relationships/ctrlProp" Target="../ctrlProps/ctrlProp145.xml"/><Relationship Id="rId30" Type="http://schemas.openxmlformats.org/officeDocument/2006/relationships/ctrlProp" Target="../ctrlProps/ctrlProp161.xml"/><Relationship Id="rId35" Type="http://schemas.openxmlformats.org/officeDocument/2006/relationships/ctrlProp" Target="../ctrlProps/ctrlProp166.xml"/><Relationship Id="rId56" Type="http://schemas.openxmlformats.org/officeDocument/2006/relationships/ctrlProp" Target="../ctrlProps/ctrlProp187.xml"/><Relationship Id="rId77" Type="http://schemas.openxmlformats.org/officeDocument/2006/relationships/ctrlProp" Target="../ctrlProps/ctrlProp208.xml"/><Relationship Id="rId100" Type="http://schemas.openxmlformats.org/officeDocument/2006/relationships/ctrlProp" Target="../ctrlProps/ctrlProp231.xml"/><Relationship Id="rId105" Type="http://schemas.openxmlformats.org/officeDocument/2006/relationships/ctrlProp" Target="../ctrlProps/ctrlProp236.xml"/><Relationship Id="rId126" Type="http://schemas.openxmlformats.org/officeDocument/2006/relationships/ctrlProp" Target="../ctrlProps/ctrlProp25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6.xml"/><Relationship Id="rId13" Type="http://schemas.openxmlformats.org/officeDocument/2006/relationships/ctrlProp" Target="../ctrlProps/ctrlProp281.xml"/><Relationship Id="rId18" Type="http://schemas.openxmlformats.org/officeDocument/2006/relationships/ctrlProp" Target="../ctrlProps/ctrlProp286.xml"/><Relationship Id="rId26" Type="http://schemas.openxmlformats.org/officeDocument/2006/relationships/ctrlProp" Target="../ctrlProps/ctrlProp294.xml"/><Relationship Id="rId39" Type="http://schemas.openxmlformats.org/officeDocument/2006/relationships/ctrlProp" Target="../ctrlProps/ctrlProp307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289.xml"/><Relationship Id="rId34" Type="http://schemas.openxmlformats.org/officeDocument/2006/relationships/ctrlProp" Target="../ctrlProps/ctrlProp302.xml"/><Relationship Id="rId7" Type="http://schemas.openxmlformats.org/officeDocument/2006/relationships/ctrlProp" Target="../ctrlProps/ctrlProp275.xml"/><Relationship Id="rId12" Type="http://schemas.openxmlformats.org/officeDocument/2006/relationships/ctrlProp" Target="../ctrlProps/ctrlProp280.xml"/><Relationship Id="rId17" Type="http://schemas.openxmlformats.org/officeDocument/2006/relationships/ctrlProp" Target="../ctrlProps/ctrlProp285.xml"/><Relationship Id="rId25" Type="http://schemas.openxmlformats.org/officeDocument/2006/relationships/ctrlProp" Target="../ctrlProps/ctrlProp293.xml"/><Relationship Id="rId33" Type="http://schemas.openxmlformats.org/officeDocument/2006/relationships/ctrlProp" Target="../ctrlProps/ctrlProp301.xml"/><Relationship Id="rId38" Type="http://schemas.openxmlformats.org/officeDocument/2006/relationships/ctrlProp" Target="../ctrlProps/ctrlProp306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84.xml"/><Relationship Id="rId20" Type="http://schemas.openxmlformats.org/officeDocument/2006/relationships/ctrlProp" Target="../ctrlProps/ctrlProp288.xml"/><Relationship Id="rId29" Type="http://schemas.openxmlformats.org/officeDocument/2006/relationships/ctrlProp" Target="../ctrlProps/ctrlProp29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74.xml"/><Relationship Id="rId11" Type="http://schemas.openxmlformats.org/officeDocument/2006/relationships/ctrlProp" Target="../ctrlProps/ctrlProp279.xml"/><Relationship Id="rId24" Type="http://schemas.openxmlformats.org/officeDocument/2006/relationships/ctrlProp" Target="../ctrlProps/ctrlProp292.xml"/><Relationship Id="rId32" Type="http://schemas.openxmlformats.org/officeDocument/2006/relationships/ctrlProp" Target="../ctrlProps/ctrlProp300.xml"/><Relationship Id="rId37" Type="http://schemas.openxmlformats.org/officeDocument/2006/relationships/ctrlProp" Target="../ctrlProps/ctrlProp305.xml"/><Relationship Id="rId40" Type="http://schemas.openxmlformats.org/officeDocument/2006/relationships/ctrlProp" Target="../ctrlProps/ctrlProp308.xml"/><Relationship Id="rId5" Type="http://schemas.openxmlformats.org/officeDocument/2006/relationships/ctrlProp" Target="../ctrlProps/ctrlProp273.xml"/><Relationship Id="rId15" Type="http://schemas.openxmlformats.org/officeDocument/2006/relationships/ctrlProp" Target="../ctrlProps/ctrlProp283.xml"/><Relationship Id="rId23" Type="http://schemas.openxmlformats.org/officeDocument/2006/relationships/ctrlProp" Target="../ctrlProps/ctrlProp291.xml"/><Relationship Id="rId28" Type="http://schemas.openxmlformats.org/officeDocument/2006/relationships/ctrlProp" Target="../ctrlProps/ctrlProp296.xml"/><Relationship Id="rId36" Type="http://schemas.openxmlformats.org/officeDocument/2006/relationships/ctrlProp" Target="../ctrlProps/ctrlProp304.xml"/><Relationship Id="rId10" Type="http://schemas.openxmlformats.org/officeDocument/2006/relationships/ctrlProp" Target="../ctrlProps/ctrlProp278.xml"/><Relationship Id="rId19" Type="http://schemas.openxmlformats.org/officeDocument/2006/relationships/ctrlProp" Target="../ctrlProps/ctrlProp287.xml"/><Relationship Id="rId31" Type="http://schemas.openxmlformats.org/officeDocument/2006/relationships/ctrlProp" Target="../ctrlProps/ctrlProp299.xml"/><Relationship Id="rId4" Type="http://schemas.openxmlformats.org/officeDocument/2006/relationships/ctrlProp" Target="../ctrlProps/ctrlProp272.xml"/><Relationship Id="rId9" Type="http://schemas.openxmlformats.org/officeDocument/2006/relationships/ctrlProp" Target="../ctrlProps/ctrlProp277.xml"/><Relationship Id="rId14" Type="http://schemas.openxmlformats.org/officeDocument/2006/relationships/ctrlProp" Target="../ctrlProps/ctrlProp282.xml"/><Relationship Id="rId22" Type="http://schemas.openxmlformats.org/officeDocument/2006/relationships/ctrlProp" Target="../ctrlProps/ctrlProp290.xml"/><Relationship Id="rId27" Type="http://schemas.openxmlformats.org/officeDocument/2006/relationships/ctrlProp" Target="../ctrlProps/ctrlProp295.xml"/><Relationship Id="rId30" Type="http://schemas.openxmlformats.org/officeDocument/2006/relationships/ctrlProp" Target="../ctrlProps/ctrlProp298.xml"/><Relationship Id="rId35" Type="http://schemas.openxmlformats.org/officeDocument/2006/relationships/ctrlProp" Target="../ctrlProps/ctrlProp30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  <pageSetUpPr fitToPage="1"/>
  </sheetPr>
  <dimension ref="B1:F22"/>
  <sheetViews>
    <sheetView showRowColHeaders="0" zoomScaleNormal="100" workbookViewId="0"/>
  </sheetViews>
  <sheetFormatPr defaultColWidth="14.5" defaultRowHeight="12.9" x14ac:dyDescent="0.2"/>
  <cols>
    <col min="1" max="2" width="2.75" style="211" customWidth="1"/>
    <col min="3" max="3" width="2.75" style="301" customWidth="1"/>
    <col min="4" max="4" width="2.5" style="211" bestFit="1" customWidth="1"/>
    <col min="5" max="5" width="132.375" style="211" customWidth="1"/>
    <col min="6" max="6" width="2.75" style="211" customWidth="1"/>
    <col min="7" max="16384" width="14.5" style="211"/>
  </cols>
  <sheetData>
    <row r="1" spans="2:6" s="210" customFormat="1" ht="14.95" customHeight="1" x14ac:dyDescent="0.2"/>
    <row r="2" spans="2:6" ht="14.95" customHeight="1" x14ac:dyDescent="0.2">
      <c r="B2" s="223"/>
      <c r="C2" s="224"/>
      <c r="D2" s="224"/>
      <c r="E2" s="225"/>
      <c r="F2" s="226"/>
    </row>
    <row r="3" spans="2:6" ht="45" customHeight="1" x14ac:dyDescent="0.65">
      <c r="B3" s="227"/>
      <c r="C3" s="212" t="s">
        <v>151</v>
      </c>
      <c r="D3" s="212"/>
      <c r="E3" s="239"/>
      <c r="F3" s="228"/>
    </row>
    <row r="4" spans="2:6" s="213" customFormat="1" ht="55.55" customHeight="1" x14ac:dyDescent="0.15">
      <c r="B4" s="229"/>
      <c r="C4" s="345" t="s">
        <v>102</v>
      </c>
      <c r="D4" s="214"/>
      <c r="E4" s="215"/>
      <c r="F4" s="230"/>
    </row>
    <row r="5" spans="2:6" s="216" customFormat="1" ht="15.8" customHeight="1" x14ac:dyDescent="0.2">
      <c r="B5" s="231"/>
      <c r="C5" s="142" t="s">
        <v>303</v>
      </c>
      <c r="D5" s="142"/>
      <c r="E5" s="142"/>
      <c r="F5" s="232"/>
    </row>
    <row r="6" spans="2:6" s="216" customFormat="1" ht="15.8" customHeight="1" x14ac:dyDescent="0.2">
      <c r="B6" s="231"/>
      <c r="C6" s="219"/>
      <c r="D6" s="219"/>
      <c r="E6" s="218"/>
      <c r="F6" s="232"/>
    </row>
    <row r="7" spans="2:6" s="216" customFormat="1" ht="15.8" customHeight="1" x14ac:dyDescent="0.2">
      <c r="B7" s="231"/>
      <c r="C7" s="219"/>
      <c r="D7" s="219"/>
      <c r="E7" s="218" t="s">
        <v>310</v>
      </c>
      <c r="F7" s="232"/>
    </row>
    <row r="8" spans="2:6" s="216" customFormat="1" ht="15.8" customHeight="1" x14ac:dyDescent="0.2">
      <c r="B8" s="231"/>
      <c r="C8" s="219"/>
      <c r="D8" s="219"/>
      <c r="E8" s="218"/>
      <c r="F8" s="232"/>
    </row>
    <row r="9" spans="2:6" s="216" customFormat="1" ht="54.35" x14ac:dyDescent="0.2">
      <c r="B9" s="231"/>
      <c r="C9" s="219"/>
      <c r="D9" s="219"/>
      <c r="E9" s="217" t="s">
        <v>141</v>
      </c>
      <c r="F9" s="232"/>
    </row>
    <row r="10" spans="2:6" s="216" customFormat="1" ht="14.3" x14ac:dyDescent="0.2">
      <c r="B10" s="231"/>
      <c r="C10" s="219"/>
      <c r="D10" s="219"/>
      <c r="E10" s="217"/>
      <c r="F10" s="232"/>
    </row>
    <row r="11" spans="2:6" s="216" customFormat="1" ht="54.35" x14ac:dyDescent="0.2">
      <c r="B11" s="231"/>
      <c r="C11" s="219"/>
      <c r="D11" s="219"/>
      <c r="E11" s="217" t="s">
        <v>304</v>
      </c>
      <c r="F11" s="232"/>
    </row>
    <row r="12" spans="2:6" s="216" customFormat="1" ht="14.3" x14ac:dyDescent="0.2">
      <c r="B12" s="231"/>
      <c r="C12" s="219"/>
      <c r="D12" s="219"/>
      <c r="E12" s="217"/>
      <c r="F12" s="232"/>
    </row>
    <row r="13" spans="2:6" s="216" customFormat="1" ht="14.3" x14ac:dyDescent="0.2">
      <c r="B13" s="231"/>
      <c r="C13" s="219"/>
      <c r="D13" s="219"/>
      <c r="E13" s="217"/>
      <c r="F13" s="232"/>
    </row>
    <row r="14" spans="2:6" s="220" customFormat="1" ht="14.3" x14ac:dyDescent="0.2">
      <c r="B14" s="233"/>
      <c r="C14" s="221"/>
      <c r="D14" s="222"/>
      <c r="E14" s="218"/>
      <c r="F14" s="232"/>
    </row>
    <row r="15" spans="2:6" s="216" customFormat="1" ht="15.8" customHeight="1" x14ac:dyDescent="0.2">
      <c r="B15" s="231"/>
      <c r="C15" s="217"/>
      <c r="D15" s="217"/>
      <c r="E15" s="304"/>
      <c r="F15" s="232"/>
    </row>
    <row r="16" spans="2:6" s="216" customFormat="1" ht="15.8" customHeight="1" x14ac:dyDescent="0.2">
      <c r="B16" s="231"/>
      <c r="C16" s="217"/>
      <c r="D16" s="217"/>
      <c r="E16" s="218"/>
      <c r="F16" s="232"/>
    </row>
    <row r="17" spans="2:6" s="216" customFormat="1" ht="15.8" customHeight="1" x14ac:dyDescent="0.2">
      <c r="B17" s="231"/>
      <c r="C17" s="217"/>
      <c r="D17" s="217"/>
      <c r="E17" s="218"/>
      <c r="F17" s="232"/>
    </row>
    <row r="18" spans="2:6" s="216" customFormat="1" ht="15.8" customHeight="1" x14ac:dyDescent="0.15">
      <c r="B18" s="234"/>
      <c r="C18" s="235"/>
      <c r="D18" s="236"/>
      <c r="E18" s="237"/>
      <c r="F18" s="238"/>
    </row>
    <row r="22" spans="2:6" ht="37.4" x14ac:dyDescent="0.55000000000000004">
      <c r="E22" s="302" t="str">
        <f>IF(ISNA(XXX!I45),"!!! zkontrolovat nastavení souboru !!!",IF(ISNA(XXX!I45),"!!! zkontrolovat nastavení souboru !!!",""))</f>
        <v/>
      </c>
    </row>
  </sheetData>
  <sheetProtection sheet="1" insertHyperlinks="0" selectLockedCells="1" autoFilter="0" pivotTables="0"/>
  <pageMargins left="0.39370078740157483" right="0.39370078740157483" top="0.74803149606299213" bottom="0.74803149606299213" header="0.31496062992125984" footer="0.31496062992125984"/>
  <pageSetup paperSize="9" scale="68" fitToHeight="3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F0"/>
    <pageSetUpPr fitToPage="1"/>
  </sheetPr>
  <dimension ref="B2:N58"/>
  <sheetViews>
    <sheetView showRowColHeaders="0" tabSelected="1" zoomScaleNormal="100" workbookViewId="0">
      <selection activeCell="H8" sqref="H8:J8"/>
    </sheetView>
  </sheetViews>
  <sheetFormatPr defaultColWidth="14.5" defaultRowHeight="14.95" customHeight="1" x14ac:dyDescent="0.2"/>
  <cols>
    <col min="1" max="2" width="2.75" style="198" customWidth="1"/>
    <col min="3" max="5" width="2.75" style="199" hidden="1" customWidth="1"/>
    <col min="6" max="6" width="2.5" style="199" hidden="1" customWidth="1"/>
    <col min="7" max="7" width="2.75" style="198" customWidth="1"/>
    <col min="8" max="8" width="3.5" style="198" customWidth="1"/>
    <col min="9" max="9" width="1.5" style="198" customWidth="1"/>
    <col min="10" max="10" width="57.125" style="198" customWidth="1"/>
    <col min="11" max="11" width="72.75" style="200" customWidth="1"/>
    <col min="12" max="12" width="2.75" style="198" customWidth="1"/>
    <col min="13" max="16384" width="14.5" style="198"/>
  </cols>
  <sheetData>
    <row r="2" spans="2:14" s="86" customFormat="1" ht="14.95" customHeight="1" x14ac:dyDescent="0.2">
      <c r="B2" s="150"/>
      <c r="C2" s="154"/>
      <c r="D2" s="154"/>
      <c r="E2" s="154"/>
      <c r="F2" s="154"/>
      <c r="G2" s="151"/>
      <c r="H2" s="152"/>
      <c r="I2" s="153"/>
      <c r="J2" s="153"/>
      <c r="K2" s="263"/>
      <c r="L2" s="155"/>
    </row>
    <row r="3" spans="2:14" s="86" customFormat="1" ht="45.55" x14ac:dyDescent="0.7">
      <c r="B3" s="156"/>
      <c r="C3" s="284"/>
      <c r="D3" s="284"/>
      <c r="E3" s="284"/>
      <c r="F3" s="285">
        <f>COUNTIF(F8:F58,"x")</f>
        <v>8</v>
      </c>
      <c r="G3" s="87" t="s">
        <v>151</v>
      </c>
      <c r="H3" s="88"/>
      <c r="I3" s="89"/>
      <c r="J3" s="89"/>
      <c r="K3" s="77"/>
      <c r="L3" s="157"/>
    </row>
    <row r="4" spans="2:14" s="86" customFormat="1" ht="31.1" customHeight="1" x14ac:dyDescent="0.7">
      <c r="B4" s="156"/>
      <c r="C4" s="284"/>
      <c r="D4" s="284"/>
      <c r="E4" s="284"/>
      <c r="F4" s="285"/>
      <c r="G4" s="346" t="s">
        <v>0</v>
      </c>
      <c r="H4" s="88"/>
      <c r="I4" s="89"/>
      <c r="J4" s="89"/>
      <c r="K4" s="77" t="str">
        <f>IF(F3&gt;0,"Nejsou vyplněny všechny položky!","")</f>
        <v>Nejsou vyplněny všechny položky!</v>
      </c>
      <c r="L4" s="157"/>
    </row>
    <row r="5" spans="2:14" s="98" customFormat="1" ht="24.45" customHeight="1" x14ac:dyDescent="0.15">
      <c r="B5" s="158"/>
      <c r="C5" s="286"/>
      <c r="D5" s="286"/>
      <c r="E5" s="286"/>
      <c r="F5" s="140" t="s">
        <v>108</v>
      </c>
      <c r="G5" s="91"/>
      <c r="H5" s="105"/>
      <c r="I5" s="106"/>
      <c r="J5" s="95"/>
      <c r="K5" s="264"/>
      <c r="L5" s="159"/>
      <c r="N5" s="349"/>
    </row>
    <row r="6" spans="2:14" s="200" customFormat="1" ht="15.8" customHeight="1" x14ac:dyDescent="0.15">
      <c r="B6" s="160"/>
      <c r="C6" s="287"/>
      <c r="D6" s="287"/>
      <c r="E6" s="287"/>
      <c r="F6" s="287"/>
      <c r="G6" s="109" t="s">
        <v>152</v>
      </c>
      <c r="H6" s="141"/>
      <c r="I6" s="141"/>
      <c r="J6" s="141"/>
      <c r="K6" s="141"/>
      <c r="L6" s="159"/>
    </row>
    <row r="7" spans="2:14" s="98" customFormat="1" ht="5.45" x14ac:dyDescent="0.15">
      <c r="B7" s="158"/>
      <c r="C7" s="143"/>
      <c r="D7" s="143"/>
      <c r="E7" s="143"/>
      <c r="F7" s="143"/>
      <c r="G7" s="105"/>
      <c r="H7" s="106"/>
      <c r="I7" s="95"/>
      <c r="J7" s="107"/>
      <c r="K7" s="105"/>
      <c r="L7" s="159"/>
    </row>
    <row r="8" spans="2:14" s="200" customFormat="1" ht="15.8" customHeight="1" x14ac:dyDescent="0.15">
      <c r="B8" s="160"/>
      <c r="C8" s="288"/>
      <c r="D8" s="288"/>
      <c r="E8" s="288"/>
      <c r="F8" s="140" t="str">
        <f>IF(H8="","x","")</f>
        <v>x</v>
      </c>
      <c r="G8" s="144"/>
      <c r="H8" s="377"/>
      <c r="I8" s="378"/>
      <c r="J8" s="379"/>
      <c r="K8" s="264"/>
      <c r="L8" s="159"/>
    </row>
    <row r="9" spans="2:14" s="200" customFormat="1" ht="15.8" customHeight="1" x14ac:dyDescent="0.15">
      <c r="B9" s="160"/>
      <c r="C9" s="288"/>
      <c r="D9" s="288"/>
      <c r="E9" s="288"/>
      <c r="F9" s="288"/>
      <c r="G9" s="144"/>
      <c r="H9" s="144"/>
      <c r="I9" s="144"/>
      <c r="J9" s="146"/>
      <c r="K9" s="264"/>
      <c r="L9" s="159"/>
    </row>
    <row r="10" spans="2:14" s="200" customFormat="1" ht="15.8" customHeight="1" x14ac:dyDescent="0.15">
      <c r="B10" s="160"/>
      <c r="C10" s="287"/>
      <c r="D10" s="287"/>
      <c r="E10" s="287"/>
      <c r="F10" s="287"/>
      <c r="G10" s="109" t="s">
        <v>2</v>
      </c>
      <c r="H10" s="141"/>
      <c r="I10" s="141"/>
      <c r="J10" s="141"/>
      <c r="K10" s="141"/>
      <c r="L10" s="159"/>
    </row>
    <row r="11" spans="2:14" s="98" customFormat="1" ht="5.45" x14ac:dyDescent="0.15">
      <c r="B11" s="158"/>
      <c r="C11" s="143"/>
      <c r="D11" s="143"/>
      <c r="E11" s="143"/>
      <c r="F11" s="143"/>
      <c r="G11" s="105"/>
      <c r="H11" s="106"/>
      <c r="I11" s="95"/>
      <c r="J11" s="107"/>
      <c r="K11" s="105"/>
      <c r="L11" s="159"/>
    </row>
    <row r="12" spans="2:14" s="200" customFormat="1" ht="15.8" customHeight="1" x14ac:dyDescent="0.15">
      <c r="B12" s="160"/>
      <c r="C12" s="288"/>
      <c r="D12" s="288"/>
      <c r="E12" s="288"/>
      <c r="F12" s="140" t="str">
        <f>IF(H12="","x","")</f>
        <v>x</v>
      </c>
      <c r="G12" s="144"/>
      <c r="H12" s="377"/>
      <c r="I12" s="378"/>
      <c r="J12" s="379"/>
      <c r="K12" s="264"/>
      <c r="L12" s="159"/>
    </row>
    <row r="13" spans="2:14" s="200" customFormat="1" ht="15.8" customHeight="1" x14ac:dyDescent="0.15">
      <c r="B13" s="160"/>
      <c r="C13" s="288"/>
      <c r="D13" s="288"/>
      <c r="E13" s="288"/>
      <c r="F13" s="288"/>
      <c r="G13" s="144"/>
      <c r="H13" s="144"/>
      <c r="I13" s="144"/>
      <c r="J13" s="146"/>
      <c r="K13" s="264"/>
      <c r="L13" s="159"/>
    </row>
    <row r="14" spans="2:14" s="200" customFormat="1" ht="15.8" customHeight="1" x14ac:dyDescent="0.15">
      <c r="B14" s="160"/>
      <c r="C14" s="287"/>
      <c r="D14" s="287"/>
      <c r="E14" s="287"/>
      <c r="F14" s="287"/>
      <c r="G14" s="109" t="s">
        <v>153</v>
      </c>
      <c r="H14" s="141"/>
      <c r="I14" s="141"/>
      <c r="J14" s="141"/>
      <c r="K14" s="141"/>
      <c r="L14" s="159"/>
    </row>
    <row r="15" spans="2:14" s="98" customFormat="1" ht="5.45" x14ac:dyDescent="0.15">
      <c r="B15" s="158"/>
      <c r="C15" s="143"/>
      <c r="D15" s="143"/>
      <c r="E15" s="143"/>
      <c r="F15" s="143"/>
      <c r="G15" s="105"/>
      <c r="H15" s="106"/>
      <c r="I15" s="95"/>
      <c r="J15" s="107"/>
      <c r="K15" s="105"/>
      <c r="L15" s="159"/>
    </row>
    <row r="16" spans="2:14" s="200" customFormat="1" ht="15.8" customHeight="1" x14ac:dyDescent="0.15">
      <c r="B16" s="160"/>
      <c r="C16" s="288"/>
      <c r="D16" s="288"/>
      <c r="E16" s="288"/>
      <c r="F16" s="140" t="str">
        <f>IF(H16="","x","")</f>
        <v>x</v>
      </c>
      <c r="G16" s="144"/>
      <c r="H16" s="380"/>
      <c r="I16" s="381"/>
      <c r="J16" s="382"/>
      <c r="K16" s="264"/>
      <c r="L16" s="159"/>
    </row>
    <row r="17" spans="2:12" s="200" customFormat="1" ht="15.8" customHeight="1" x14ac:dyDescent="0.15">
      <c r="B17" s="160"/>
      <c r="C17" s="288"/>
      <c r="D17" s="288"/>
      <c r="E17" s="288"/>
      <c r="F17" s="288"/>
      <c r="G17" s="144"/>
      <c r="H17" s="144"/>
      <c r="I17" s="144"/>
      <c r="J17" s="146"/>
      <c r="K17" s="264"/>
      <c r="L17" s="159"/>
    </row>
    <row r="18" spans="2:12" s="200" customFormat="1" ht="15.8" customHeight="1" x14ac:dyDescent="0.15">
      <c r="B18" s="160"/>
      <c r="C18" s="287"/>
      <c r="D18" s="287"/>
      <c r="E18" s="287"/>
      <c r="F18" s="287"/>
      <c r="G18" s="109" t="s">
        <v>305</v>
      </c>
      <c r="H18" s="141"/>
      <c r="I18" s="141"/>
      <c r="J18" s="141"/>
      <c r="K18" s="141"/>
      <c r="L18" s="159"/>
    </row>
    <row r="19" spans="2:12" s="98" customFormat="1" ht="5.45" x14ac:dyDescent="0.15">
      <c r="B19" s="158"/>
      <c r="C19" s="143"/>
      <c r="D19" s="143"/>
      <c r="E19" s="143"/>
      <c r="F19" s="143"/>
      <c r="G19" s="105"/>
      <c r="H19" s="106"/>
      <c r="I19" s="95"/>
      <c r="J19" s="107"/>
      <c r="K19" s="105"/>
      <c r="L19" s="159"/>
    </row>
    <row r="20" spans="2:12" s="200" customFormat="1" ht="15.8" customHeight="1" x14ac:dyDescent="0.15">
      <c r="B20" s="160"/>
      <c r="C20" s="288"/>
      <c r="D20" s="288"/>
      <c r="E20" s="288"/>
      <c r="F20" s="140" t="str">
        <f>IF(H20="","x","")</f>
        <v>x</v>
      </c>
      <c r="G20" s="144"/>
      <c r="H20" s="380"/>
      <c r="I20" s="381"/>
      <c r="J20" s="382"/>
      <c r="K20" s="264"/>
      <c r="L20" s="159"/>
    </row>
    <row r="21" spans="2:12" s="200" customFormat="1" ht="15.8" customHeight="1" x14ac:dyDescent="0.15">
      <c r="B21" s="160"/>
      <c r="C21" s="288"/>
      <c r="D21" s="288"/>
      <c r="E21" s="288"/>
      <c r="F21" s="288"/>
      <c r="G21" s="144"/>
      <c r="H21" s="144"/>
      <c r="I21" s="144"/>
      <c r="J21" s="146"/>
      <c r="K21" s="264"/>
      <c r="L21" s="159"/>
    </row>
    <row r="22" spans="2:12" s="200" customFormat="1" ht="15.8" customHeight="1" x14ac:dyDescent="0.15">
      <c r="B22" s="160"/>
      <c r="C22" s="137" t="str">
        <f>IF(ISNA(MATCH(TRUE,C24:C30,0)),"",MATCH(TRUE,C24:C30,0))</f>
        <v/>
      </c>
      <c r="D22" s="288"/>
      <c r="E22" s="288"/>
      <c r="F22" s="140" t="str">
        <f>IF(OR(COUNTIF(C24:C30,TRUE)&gt;1,C22=""),"x","")</f>
        <v>x</v>
      </c>
      <c r="G22" s="141" t="s">
        <v>9</v>
      </c>
      <c r="H22" s="141"/>
      <c r="I22" s="141"/>
      <c r="J22" s="141"/>
      <c r="K22" s="113" t="str">
        <f>IF(COUNTIF(C24:C30,TRUE)&gt;1,"Zaškrtněne pouze jednu odpověď!","")</f>
        <v/>
      </c>
      <c r="L22" s="159"/>
    </row>
    <row r="23" spans="2:12" s="98" customFormat="1" ht="5.45" x14ac:dyDescent="0.15">
      <c r="B23" s="158"/>
      <c r="C23" s="139"/>
      <c r="D23" s="139"/>
      <c r="E23" s="139"/>
      <c r="F23" s="139"/>
      <c r="G23" s="105"/>
      <c r="H23" s="106"/>
      <c r="I23" s="95"/>
      <c r="J23" s="107"/>
      <c r="K23" s="105"/>
      <c r="L23" s="159"/>
    </row>
    <row r="24" spans="2:12" s="200" customFormat="1" ht="13.6" x14ac:dyDescent="0.15">
      <c r="B24" s="160"/>
      <c r="C24" s="138"/>
      <c r="D24" s="139"/>
      <c r="E24" s="286"/>
      <c r="F24" s="286"/>
      <c r="G24" s="144"/>
      <c r="H24" s="144"/>
      <c r="I24" s="144"/>
      <c r="J24" s="144" t="s">
        <v>10</v>
      </c>
      <c r="K24" s="264"/>
      <c r="L24" s="159"/>
    </row>
    <row r="25" spans="2:12" s="200" customFormat="1" ht="13.6" x14ac:dyDescent="0.15">
      <c r="B25" s="160"/>
      <c r="C25" s="138"/>
      <c r="D25" s="139"/>
      <c r="E25" s="286"/>
      <c r="F25" s="286"/>
      <c r="G25" s="144"/>
      <c r="H25" s="144"/>
      <c r="I25" s="144"/>
      <c r="J25" s="144" t="s">
        <v>13</v>
      </c>
      <c r="K25" s="264"/>
      <c r="L25" s="159"/>
    </row>
    <row r="26" spans="2:12" s="200" customFormat="1" ht="13.6" x14ac:dyDescent="0.15">
      <c r="B26" s="160"/>
      <c r="C26" s="138"/>
      <c r="D26" s="139"/>
      <c r="E26" s="286"/>
      <c r="F26" s="286"/>
      <c r="G26" s="144"/>
      <c r="H26" s="144"/>
      <c r="I26" s="144"/>
      <c r="J26" s="144" t="s">
        <v>14</v>
      </c>
      <c r="K26" s="264"/>
      <c r="L26" s="159"/>
    </row>
    <row r="27" spans="2:12" s="200" customFormat="1" ht="13.6" x14ac:dyDescent="0.15">
      <c r="B27" s="160"/>
      <c r="C27" s="138"/>
      <c r="D27" s="139"/>
      <c r="E27" s="286"/>
      <c r="F27" s="286"/>
      <c r="G27" s="144"/>
      <c r="H27" s="144"/>
      <c r="I27" s="144"/>
      <c r="J27" s="144" t="s">
        <v>15</v>
      </c>
      <c r="K27" s="264"/>
      <c r="L27" s="159"/>
    </row>
    <row r="28" spans="2:12" s="200" customFormat="1" ht="14.3" x14ac:dyDescent="0.15">
      <c r="B28" s="160"/>
      <c r="C28" s="138"/>
      <c r="D28" s="139"/>
      <c r="E28" s="286"/>
      <c r="F28" s="286"/>
      <c r="G28" s="147"/>
      <c r="H28" s="144"/>
      <c r="I28" s="147"/>
      <c r="J28" s="144" t="s">
        <v>154</v>
      </c>
      <c r="K28" s="264"/>
      <c r="L28" s="159"/>
    </row>
    <row r="29" spans="2:12" s="200" customFormat="1" ht="14.3" x14ac:dyDescent="0.15">
      <c r="B29" s="160"/>
      <c r="C29" s="138"/>
      <c r="D29" s="139"/>
      <c r="E29" s="286"/>
      <c r="F29" s="286"/>
      <c r="G29" s="147"/>
      <c r="H29" s="144"/>
      <c r="I29" s="147"/>
      <c r="J29" s="144" t="s">
        <v>155</v>
      </c>
      <c r="K29" s="264"/>
      <c r="L29" s="159"/>
    </row>
    <row r="30" spans="2:12" s="200" customFormat="1" ht="14.3" x14ac:dyDescent="0.15">
      <c r="B30" s="160"/>
      <c r="C30" s="138"/>
      <c r="D30" s="139"/>
      <c r="E30" s="286"/>
      <c r="F30" s="286"/>
      <c r="G30" s="147"/>
      <c r="H30" s="144"/>
      <c r="I30" s="147"/>
      <c r="J30" s="144" t="s">
        <v>17</v>
      </c>
      <c r="K30" s="264"/>
      <c r="L30" s="159"/>
    </row>
    <row r="31" spans="2:12" s="200" customFormat="1" ht="13.6" x14ac:dyDescent="0.15">
      <c r="B31" s="160"/>
      <c r="C31" s="286"/>
      <c r="D31" s="286"/>
      <c r="E31" s="286"/>
      <c r="F31" s="286"/>
      <c r="G31" s="144"/>
      <c r="H31" s="148"/>
      <c r="I31" s="144"/>
      <c r="J31" s="148"/>
      <c r="K31" s="264"/>
      <c r="L31" s="159"/>
    </row>
    <row r="32" spans="2:12" s="200" customFormat="1" ht="14.3" x14ac:dyDescent="0.15">
      <c r="B32" s="160"/>
      <c r="C32" s="137" t="str">
        <f>IF(ISNA(MATCH(TRUE,C34:C37,0)),"",MATCH(TRUE,C34:C37,0))</f>
        <v/>
      </c>
      <c r="D32" s="288"/>
      <c r="E32" s="288"/>
      <c r="F32" s="140" t="str">
        <f>IF(OR(COUNTIF(C34:C37,TRUE)&gt;1,C32=""),"x","")</f>
        <v>x</v>
      </c>
      <c r="G32" s="141" t="s">
        <v>20</v>
      </c>
      <c r="H32" s="141"/>
      <c r="I32" s="141"/>
      <c r="J32" s="141"/>
      <c r="K32" s="113" t="str">
        <f>IF(COUNTIF(C34:C38,TRUE)&gt;1,"Zaškrtněne pouze jednu odpověď!","")</f>
        <v/>
      </c>
      <c r="L32" s="159"/>
    </row>
    <row r="33" spans="2:12" s="98" customFormat="1" ht="5.45" x14ac:dyDescent="0.15">
      <c r="B33" s="158"/>
      <c r="C33" s="139"/>
      <c r="D33" s="139"/>
      <c r="E33" s="139"/>
      <c r="F33" s="139"/>
      <c r="G33" s="105"/>
      <c r="H33" s="106"/>
      <c r="I33" s="95"/>
      <c r="J33" s="107"/>
      <c r="K33" s="105"/>
      <c r="L33" s="159"/>
    </row>
    <row r="34" spans="2:12" s="200" customFormat="1" ht="13.6" x14ac:dyDescent="0.15">
      <c r="B34" s="160"/>
      <c r="C34" s="138"/>
      <c r="D34" s="139"/>
      <c r="E34" s="286"/>
      <c r="F34" s="286"/>
      <c r="G34" s="144"/>
      <c r="H34" s="144"/>
      <c r="I34" s="144"/>
      <c r="J34" s="144" t="s">
        <v>21</v>
      </c>
      <c r="K34" s="264"/>
      <c r="L34" s="159"/>
    </row>
    <row r="35" spans="2:12" s="200" customFormat="1" ht="13.6" x14ac:dyDescent="0.15">
      <c r="B35" s="160"/>
      <c r="C35" s="138"/>
      <c r="D35" s="139"/>
      <c r="E35" s="286"/>
      <c r="F35" s="286"/>
      <c r="G35" s="144"/>
      <c r="H35" s="144"/>
      <c r="I35" s="144"/>
      <c r="J35" s="144" t="s">
        <v>23</v>
      </c>
      <c r="K35" s="264"/>
      <c r="L35" s="159"/>
    </row>
    <row r="36" spans="2:12" s="200" customFormat="1" ht="13.6" x14ac:dyDescent="0.15">
      <c r="B36" s="160"/>
      <c r="C36" s="138"/>
      <c r="D36" s="139"/>
      <c r="E36" s="286"/>
      <c r="F36" s="286"/>
      <c r="G36" s="144"/>
      <c r="H36" s="144"/>
      <c r="I36" s="144"/>
      <c r="J36" s="144" t="s">
        <v>28</v>
      </c>
      <c r="K36" s="264"/>
      <c r="L36" s="159"/>
    </row>
    <row r="37" spans="2:12" s="200" customFormat="1" ht="13.6" x14ac:dyDescent="0.15">
      <c r="B37" s="160"/>
      <c r="C37" s="138"/>
      <c r="D37" s="139"/>
      <c r="E37" s="286"/>
      <c r="F37" s="286"/>
      <c r="G37" s="144"/>
      <c r="H37" s="144"/>
      <c r="I37" s="144"/>
      <c r="J37" s="144" t="s">
        <v>29</v>
      </c>
      <c r="K37" s="264"/>
      <c r="L37" s="159"/>
    </row>
    <row r="38" spans="2:12" s="200" customFormat="1" ht="13.6" x14ac:dyDescent="0.15">
      <c r="B38" s="160"/>
      <c r="C38" s="286"/>
      <c r="D38" s="286"/>
      <c r="E38" s="286"/>
      <c r="F38" s="286"/>
      <c r="G38" s="144"/>
      <c r="H38" s="144"/>
      <c r="I38" s="144"/>
      <c r="J38" s="148"/>
      <c r="K38" s="264"/>
      <c r="L38" s="159"/>
    </row>
    <row r="39" spans="2:12" s="200" customFormat="1" ht="14.3" x14ac:dyDescent="0.15">
      <c r="B39" s="160"/>
      <c r="C39" s="286"/>
      <c r="D39" s="286"/>
      <c r="E39" s="286"/>
      <c r="F39" s="140" t="str">
        <f>IF(COUNTIF(C41:C44,TRUE)&gt;0,"","x")</f>
        <v>x</v>
      </c>
      <c r="G39" s="141" t="s">
        <v>30</v>
      </c>
      <c r="H39" s="141"/>
      <c r="I39" s="141"/>
      <c r="J39" s="141"/>
      <c r="K39" s="113" t="str">
        <f>IF(OR(AND(C41=TRUE,C42=TRUE),AND(C43=TRUE,C44=TRUE)),"Odpovědi si protiřečí!","")</f>
        <v/>
      </c>
      <c r="L39" s="159"/>
    </row>
    <row r="40" spans="2:12" s="98" customFormat="1" ht="5.45" x14ac:dyDescent="0.15">
      <c r="B40" s="158"/>
      <c r="C40" s="139"/>
      <c r="D40" s="139"/>
      <c r="E40" s="139"/>
      <c r="F40" s="139"/>
      <c r="G40" s="105"/>
      <c r="H40" s="106"/>
      <c r="I40" s="95"/>
      <c r="J40" s="107"/>
      <c r="K40" s="105"/>
      <c r="L40" s="159"/>
    </row>
    <row r="41" spans="2:12" s="200" customFormat="1" ht="13.6" x14ac:dyDescent="0.2">
      <c r="B41" s="160"/>
      <c r="C41" s="138"/>
      <c r="D41" s="78">
        <f>COUNTIF($C$41:C41,TRUE)</f>
        <v>0</v>
      </c>
      <c r="E41" s="266" t="str">
        <f>J41</f>
        <v>Kontakt neprobíhá</v>
      </c>
      <c r="F41" s="286"/>
      <c r="G41" s="144"/>
      <c r="H41" s="144"/>
      <c r="I41" s="144"/>
      <c r="J41" s="144" t="s">
        <v>32</v>
      </c>
      <c r="K41" s="265" t="str">
        <f>IF(F42="x","doplňte jak často a jakou formou","")</f>
        <v/>
      </c>
      <c r="L41" s="159"/>
    </row>
    <row r="42" spans="2:12" s="200" customFormat="1" ht="13.6" x14ac:dyDescent="0.15">
      <c r="B42" s="160"/>
      <c r="C42" s="138"/>
      <c r="D42" s="78">
        <f>COUNTIF($C$41:C42,TRUE)</f>
        <v>0</v>
      </c>
      <c r="E42" s="267" t="str">
        <f>CONCATENATE(J42," - ",K42)</f>
        <v xml:space="preserve">Kontakt probíhá - </v>
      </c>
      <c r="F42" s="140" t="str">
        <f>IF(AND(C42=TRUE,K42=""),"x","")</f>
        <v/>
      </c>
      <c r="G42" s="144"/>
      <c r="H42" s="144"/>
      <c r="I42" s="144"/>
      <c r="J42" s="144" t="s">
        <v>110</v>
      </c>
      <c r="K42" s="312"/>
      <c r="L42" s="159"/>
    </row>
    <row r="43" spans="2:12" s="200" customFormat="1" ht="13.6" x14ac:dyDescent="0.2">
      <c r="B43" s="160"/>
      <c r="C43" s="138"/>
      <c r="D43" s="78">
        <f>COUNTIF($C$41:C43,TRUE)</f>
        <v>0</v>
      </c>
      <c r="E43" s="267" t="str">
        <f>J43</f>
        <v>Rodič podal žádost o svěření dítěte do péče</v>
      </c>
      <c r="F43" s="286"/>
      <c r="G43" s="144"/>
      <c r="H43" s="144"/>
      <c r="I43" s="144"/>
      <c r="J43" s="144" t="s">
        <v>41</v>
      </c>
      <c r="K43" s="264"/>
      <c r="L43" s="161"/>
    </row>
    <row r="44" spans="2:12" s="200" customFormat="1" ht="13.6" x14ac:dyDescent="0.2">
      <c r="B44" s="160"/>
      <c r="C44" s="138"/>
      <c r="D44" s="78">
        <f>COUNTIF($C$41:C44,TRUE)</f>
        <v>0</v>
      </c>
      <c r="E44" s="268" t="str">
        <f>J44</f>
        <v>Rodič nepodal žádost o svěření dítěte do péče</v>
      </c>
      <c r="F44" s="286"/>
      <c r="G44" s="144"/>
      <c r="H44" s="144"/>
      <c r="I44" s="144"/>
      <c r="J44" s="144" t="s">
        <v>43</v>
      </c>
      <c r="K44" s="264"/>
      <c r="L44" s="161"/>
    </row>
    <row r="45" spans="2:12" s="200" customFormat="1" ht="13.6" x14ac:dyDescent="0.15">
      <c r="B45" s="160"/>
      <c r="C45" s="286"/>
      <c r="D45" s="286"/>
      <c r="E45" s="286"/>
      <c r="F45" s="286"/>
      <c r="G45" s="144"/>
      <c r="H45" s="144"/>
      <c r="I45" s="144"/>
      <c r="J45" s="148"/>
      <c r="K45" s="264"/>
      <c r="L45" s="159"/>
    </row>
    <row r="46" spans="2:12" s="200" customFormat="1" ht="14.3" x14ac:dyDescent="0.15">
      <c r="B46" s="160"/>
      <c r="C46" s="286"/>
      <c r="D46" s="286"/>
      <c r="E46" s="286"/>
      <c r="F46" s="140" t="str">
        <f>IF(COUNTIF(C51:C54,TRUE)&gt;0,"","x")</f>
        <v>x</v>
      </c>
      <c r="G46" s="305" t="s">
        <v>117</v>
      </c>
      <c r="H46" s="305"/>
      <c r="I46" s="305"/>
      <c r="J46" s="305"/>
      <c r="K46" s="141"/>
      <c r="L46" s="159"/>
    </row>
    <row r="47" spans="2:12" s="98" customFormat="1" ht="5.45" x14ac:dyDescent="0.15">
      <c r="B47" s="158"/>
      <c r="C47" s="139"/>
      <c r="D47" s="139"/>
      <c r="E47" s="139"/>
      <c r="F47" s="139"/>
      <c r="G47" s="105"/>
      <c r="H47" s="106"/>
      <c r="I47" s="95"/>
      <c r="J47" s="107"/>
      <c r="K47" s="105"/>
      <c r="L47" s="159"/>
    </row>
    <row r="48" spans="2:12" s="306" customFormat="1" ht="14.45" customHeight="1" x14ac:dyDescent="0.2">
      <c r="B48" s="307"/>
      <c r="C48" s="308"/>
      <c r="D48" s="308"/>
      <c r="E48" s="308"/>
      <c r="F48" s="308"/>
      <c r="G48" s="320"/>
      <c r="H48" s="375" t="s">
        <v>306</v>
      </c>
      <c r="I48" s="375"/>
      <c r="J48" s="320"/>
      <c r="K48" s="321"/>
      <c r="L48" s="309"/>
    </row>
    <row r="49" spans="2:12" s="306" customFormat="1" ht="14.45" customHeight="1" x14ac:dyDescent="0.2">
      <c r="B49" s="307"/>
      <c r="C49" s="308"/>
      <c r="D49" s="308"/>
      <c r="E49" s="308"/>
      <c r="F49" s="308"/>
      <c r="G49" s="320"/>
      <c r="H49" s="375" t="s">
        <v>307</v>
      </c>
      <c r="I49" s="375"/>
      <c r="J49" s="320"/>
      <c r="K49" s="321"/>
      <c r="L49" s="309"/>
    </row>
    <row r="50" spans="2:12" s="98" customFormat="1" ht="5.45" x14ac:dyDescent="0.15">
      <c r="B50" s="158"/>
      <c r="C50" s="139"/>
      <c r="D50" s="139"/>
      <c r="E50" s="139"/>
      <c r="F50" s="139"/>
      <c r="G50" s="105"/>
      <c r="H50" s="106"/>
      <c r="I50" s="95"/>
      <c r="J50" s="107"/>
      <c r="K50" s="105"/>
      <c r="L50" s="159"/>
    </row>
    <row r="51" spans="2:12" s="200" customFormat="1" ht="13.6" x14ac:dyDescent="0.15">
      <c r="B51" s="160"/>
      <c r="C51" s="80"/>
      <c r="D51" s="78">
        <f>COUNTIF($C$51:C51,TRUE)</f>
        <v>0</v>
      </c>
      <c r="E51" s="289"/>
      <c r="F51" s="286"/>
      <c r="G51" s="144"/>
      <c r="H51" s="144"/>
      <c r="I51" s="79" t="s">
        <v>65</v>
      </c>
      <c r="J51" s="148"/>
      <c r="K51" s="264"/>
      <c r="L51" s="159"/>
    </row>
    <row r="52" spans="2:12" s="200" customFormat="1" ht="13.6" x14ac:dyDescent="0.15">
      <c r="B52" s="160"/>
      <c r="C52" s="80"/>
      <c r="D52" s="78">
        <f>COUNTIF($C$51:C52,TRUE)</f>
        <v>0</v>
      </c>
      <c r="E52" s="289"/>
      <c r="F52" s="286"/>
      <c r="G52" s="144"/>
      <c r="H52" s="144"/>
      <c r="I52" s="79" t="s">
        <v>66</v>
      </c>
      <c r="J52" s="148"/>
      <c r="K52" s="264"/>
      <c r="L52" s="159"/>
    </row>
    <row r="53" spans="2:12" s="200" customFormat="1" ht="13.6" x14ac:dyDescent="0.15">
      <c r="B53" s="160"/>
      <c r="C53" s="80"/>
      <c r="D53" s="78">
        <f>COUNTIF($C$51:C53,TRUE)</f>
        <v>0</v>
      </c>
      <c r="E53" s="289"/>
      <c r="F53" s="286"/>
      <c r="G53" s="144"/>
      <c r="H53" s="144"/>
      <c r="I53" s="79" t="s">
        <v>68</v>
      </c>
      <c r="J53" s="148"/>
      <c r="K53" s="264"/>
      <c r="L53" s="159"/>
    </row>
    <row r="54" spans="2:12" s="200" customFormat="1" ht="13.6" x14ac:dyDescent="0.15">
      <c r="B54" s="160"/>
      <c r="C54" s="80" t="b">
        <v>0</v>
      </c>
      <c r="D54" s="78">
        <f>COUNTIF($C$51:C54,TRUE)</f>
        <v>0</v>
      </c>
      <c r="E54" s="289"/>
      <c r="F54" s="286"/>
      <c r="G54" s="144"/>
      <c r="H54" s="144"/>
      <c r="I54" s="79" t="s">
        <v>142</v>
      </c>
      <c r="J54" s="148"/>
      <c r="K54" s="264"/>
      <c r="L54" s="159"/>
    </row>
    <row r="55" spans="2:12" s="200" customFormat="1" ht="13.6" x14ac:dyDescent="0.15">
      <c r="B55" s="160"/>
      <c r="C55" s="289"/>
      <c r="D55" s="289"/>
      <c r="E55" s="289"/>
      <c r="F55" s="286"/>
      <c r="G55" s="144"/>
      <c r="H55" s="144"/>
      <c r="I55" s="79"/>
      <c r="J55" s="148"/>
      <c r="K55" s="264"/>
      <c r="L55" s="159"/>
    </row>
    <row r="56" spans="2:12" s="200" customFormat="1" ht="13.6" x14ac:dyDescent="0.15">
      <c r="B56" s="160"/>
      <c r="C56" s="286"/>
      <c r="D56" s="286"/>
      <c r="E56" s="286"/>
      <c r="F56" s="286"/>
      <c r="G56" s="144"/>
      <c r="H56" s="144"/>
      <c r="I56" s="144"/>
      <c r="J56" s="148"/>
      <c r="K56" s="264"/>
      <c r="L56" s="159"/>
    </row>
    <row r="57" spans="2:12" s="200" customFormat="1" ht="14.3" x14ac:dyDescent="0.2">
      <c r="B57" s="160"/>
      <c r="C57" s="145"/>
      <c r="D57" s="145"/>
      <c r="E57" s="145"/>
      <c r="F57" s="145"/>
      <c r="G57" s="149" t="s">
        <v>48</v>
      </c>
      <c r="H57" s="144"/>
      <c r="I57" s="144"/>
      <c r="J57" s="148"/>
      <c r="K57" s="132" t="str">
        <f>K4</f>
        <v>Nejsou vyplněny všechny položky!</v>
      </c>
      <c r="L57" s="161"/>
    </row>
    <row r="58" spans="2:12" s="200" customFormat="1" ht="13.6" x14ac:dyDescent="0.2">
      <c r="B58" s="162"/>
      <c r="C58" s="164"/>
      <c r="D58" s="164"/>
      <c r="E58" s="164"/>
      <c r="F58" s="164"/>
      <c r="G58" s="163"/>
      <c r="H58" s="163"/>
      <c r="I58" s="163"/>
      <c r="J58" s="163"/>
      <c r="K58" s="163"/>
      <c r="L58" s="165"/>
    </row>
  </sheetData>
  <sheetProtection sheet="1" insertHyperlinks="0" selectLockedCells="1" autoFilter="0" pivotTables="0"/>
  <mergeCells count="4">
    <mergeCell ref="H12:J12"/>
    <mergeCell ref="H8:J8"/>
    <mergeCell ref="H16:J16"/>
    <mergeCell ref="H20:J20"/>
  </mergeCells>
  <conditionalFormatting sqref="K42">
    <cfRule type="expression" dxfId="32" priority="19">
      <formula>$C$42=TRUE</formula>
    </cfRule>
  </conditionalFormatting>
  <dataValidations disablePrompts="1" count="1">
    <dataValidation type="textLength" operator="lessThan" allowBlank="1" showInputMessage="1" showErrorMessage="1" error="Zkraťte prosím text (max. 250 znaků včetně mezer) - ve výstupním formuláři by se nezobrazil celý." sqref="K42">
      <formula1>251</formula1>
    </dataValidation>
  </dataValidations>
  <pageMargins left="0.39370078740157483" right="0.39370078740157483" top="0.74803149606299213" bottom="0.74803149606299213" header="0.31496062992125984" footer="0.31496062992125984"/>
  <pageSetup paperSize="9" scale="68" fitToHeight="3" orientation="portrait" r:id="rId1"/>
  <headerFoot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3" r:id="rId4" name="Group Box 17">
              <controlPr locked="0" defaultSize="0" autoFill="0" autoPict="0">
                <anchor moveWithCells="1">
                  <from>
                    <xdr:col>7</xdr:col>
                    <xdr:colOff>69011</xdr:colOff>
                    <xdr:row>31</xdr:row>
                    <xdr:rowOff>146649</xdr:rowOff>
                  </from>
                  <to>
                    <xdr:col>9</xdr:col>
                    <xdr:colOff>17253</xdr:colOff>
                    <xdr:row>38</xdr:row>
                    <xdr:rowOff>8626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5" name="Group Box 18">
              <controlPr locked="0" defaultSize="0" autoFill="0" autoPict="0">
                <anchor moveWithCells="1">
                  <from>
                    <xdr:col>7</xdr:col>
                    <xdr:colOff>60385</xdr:colOff>
                    <xdr:row>21</xdr:row>
                    <xdr:rowOff>155275</xdr:rowOff>
                  </from>
                  <to>
                    <xdr:col>9</xdr:col>
                    <xdr:colOff>25879</xdr:colOff>
                    <xdr:row>28</xdr:row>
                    <xdr:rowOff>112143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6" name="Group Box 38">
              <controlPr locked="0" defaultSize="0" autoFill="0" autoPict="0">
                <anchor moveWithCells="1">
                  <from>
                    <xdr:col>6</xdr:col>
                    <xdr:colOff>189781</xdr:colOff>
                    <xdr:row>50</xdr:row>
                    <xdr:rowOff>25879</xdr:rowOff>
                  </from>
                  <to>
                    <xdr:col>7</xdr:col>
                    <xdr:colOff>129396</xdr:colOff>
                    <xdr:row>53</xdr:row>
                    <xdr:rowOff>155275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7" name="Group Box 46">
              <controlPr locked="0" defaultSize="0" autoFill="0" autoPict="0">
                <anchor moveWithCells="1">
                  <from>
                    <xdr:col>6</xdr:col>
                    <xdr:colOff>189781</xdr:colOff>
                    <xdr:row>40</xdr:row>
                    <xdr:rowOff>25879</xdr:rowOff>
                  </from>
                  <to>
                    <xdr:col>7</xdr:col>
                    <xdr:colOff>129396</xdr:colOff>
                    <xdr:row>43</xdr:row>
                    <xdr:rowOff>155275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8" name="Check Box 47">
              <controlPr locked="0" defaultSize="0" autoFill="0" autoLine="0" autoPict="0">
                <anchor moveWithCells="1">
                  <from>
                    <xdr:col>7</xdr:col>
                    <xdr:colOff>60385</xdr:colOff>
                    <xdr:row>43</xdr:row>
                    <xdr:rowOff>0</xdr:rowOff>
                  </from>
                  <to>
                    <xdr:col>8</xdr:col>
                    <xdr:colOff>17253</xdr:colOff>
                    <xdr:row>44</xdr:row>
                    <xdr:rowOff>8626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9" name="Check Box 48">
              <controlPr locked="0" defaultSize="0" autoFill="0" autoLine="0" autoPict="0">
                <anchor moveWithCells="1">
                  <from>
                    <xdr:col>7</xdr:col>
                    <xdr:colOff>60385</xdr:colOff>
                    <xdr:row>42</xdr:row>
                    <xdr:rowOff>0</xdr:rowOff>
                  </from>
                  <to>
                    <xdr:col>8</xdr:col>
                    <xdr:colOff>17253</xdr:colOff>
                    <xdr:row>43</xdr:row>
                    <xdr:rowOff>8626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10" name="Check Box 49">
              <controlPr locked="0" defaultSize="0" autoFill="0" autoLine="0" autoPict="0">
                <anchor moveWithCells="1">
                  <from>
                    <xdr:col>7</xdr:col>
                    <xdr:colOff>60385</xdr:colOff>
                    <xdr:row>41</xdr:row>
                    <xdr:rowOff>0</xdr:rowOff>
                  </from>
                  <to>
                    <xdr:col>8</xdr:col>
                    <xdr:colOff>17253</xdr:colOff>
                    <xdr:row>42</xdr:row>
                    <xdr:rowOff>8626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11" name="Check Box 50">
              <controlPr locked="0" defaultSize="0" autoFill="0" autoLine="0" autoPict="0">
                <anchor moveWithCells="1">
                  <from>
                    <xdr:col>7</xdr:col>
                    <xdr:colOff>60385</xdr:colOff>
                    <xdr:row>40</xdr:row>
                    <xdr:rowOff>0</xdr:rowOff>
                  </from>
                  <to>
                    <xdr:col>8</xdr:col>
                    <xdr:colOff>17253</xdr:colOff>
                    <xdr:row>41</xdr:row>
                    <xdr:rowOff>8626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12" name="Group Box 51">
              <controlPr locked="0" defaultSize="0" autoFill="0" autoPict="0">
                <anchor moveWithCells="1">
                  <from>
                    <xdr:col>6</xdr:col>
                    <xdr:colOff>189781</xdr:colOff>
                    <xdr:row>23</xdr:row>
                    <xdr:rowOff>25879</xdr:rowOff>
                  </from>
                  <to>
                    <xdr:col>7</xdr:col>
                    <xdr:colOff>129396</xdr:colOff>
                    <xdr:row>26</xdr:row>
                    <xdr:rowOff>155275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13" name="Check Box 52">
              <controlPr locked="0" defaultSize="0" autoFill="0" autoLine="0" autoPict="0">
                <anchor moveWithCells="1">
                  <from>
                    <xdr:col>7</xdr:col>
                    <xdr:colOff>60385</xdr:colOff>
                    <xdr:row>29</xdr:row>
                    <xdr:rowOff>0</xdr:rowOff>
                  </from>
                  <to>
                    <xdr:col>8</xdr:col>
                    <xdr:colOff>17253</xdr:colOff>
                    <xdr:row>30</xdr:row>
                    <xdr:rowOff>8626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14" name="Check Box 53">
              <controlPr locked="0" defaultSize="0" autoFill="0" autoLine="0" autoPict="0">
                <anchor moveWithCells="1">
                  <from>
                    <xdr:col>7</xdr:col>
                    <xdr:colOff>60385</xdr:colOff>
                    <xdr:row>26</xdr:row>
                    <xdr:rowOff>0</xdr:rowOff>
                  </from>
                  <to>
                    <xdr:col>8</xdr:col>
                    <xdr:colOff>17253</xdr:colOff>
                    <xdr:row>27</xdr:row>
                    <xdr:rowOff>8626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15" name="Check Box 54">
              <controlPr locked="0" defaultSize="0" autoFill="0" autoLine="0" autoPict="0">
                <anchor moveWithCells="1">
                  <from>
                    <xdr:col>7</xdr:col>
                    <xdr:colOff>60385</xdr:colOff>
                    <xdr:row>25</xdr:row>
                    <xdr:rowOff>0</xdr:rowOff>
                  </from>
                  <to>
                    <xdr:col>8</xdr:col>
                    <xdr:colOff>17253</xdr:colOff>
                    <xdr:row>26</xdr:row>
                    <xdr:rowOff>8626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16" name="Check Box 55">
              <controlPr locked="0" defaultSize="0" autoFill="0" autoLine="0" autoPict="0">
                <anchor moveWithCells="1">
                  <from>
                    <xdr:col>7</xdr:col>
                    <xdr:colOff>60385</xdr:colOff>
                    <xdr:row>23</xdr:row>
                    <xdr:rowOff>0</xdr:rowOff>
                  </from>
                  <to>
                    <xdr:col>8</xdr:col>
                    <xdr:colOff>17253</xdr:colOff>
                    <xdr:row>24</xdr:row>
                    <xdr:rowOff>8626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17" name="Group Box 56">
              <controlPr locked="0" defaultSize="0" autoFill="0" autoPict="0">
                <anchor moveWithCells="1">
                  <from>
                    <xdr:col>6</xdr:col>
                    <xdr:colOff>189781</xdr:colOff>
                    <xdr:row>33</xdr:row>
                    <xdr:rowOff>25879</xdr:rowOff>
                  </from>
                  <to>
                    <xdr:col>7</xdr:col>
                    <xdr:colOff>129396</xdr:colOff>
                    <xdr:row>36</xdr:row>
                    <xdr:rowOff>155275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18" name="Check Box 57">
              <controlPr locked="0" defaultSize="0" autoFill="0" autoLine="0" autoPict="0">
                <anchor moveWithCells="1">
                  <from>
                    <xdr:col>7</xdr:col>
                    <xdr:colOff>60385</xdr:colOff>
                    <xdr:row>36</xdr:row>
                    <xdr:rowOff>0</xdr:rowOff>
                  </from>
                  <to>
                    <xdr:col>8</xdr:col>
                    <xdr:colOff>17253</xdr:colOff>
                    <xdr:row>37</xdr:row>
                    <xdr:rowOff>8626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19" name="Check Box 58">
              <controlPr locked="0" defaultSize="0" autoFill="0" autoLine="0" autoPict="0">
                <anchor moveWithCells="1">
                  <from>
                    <xdr:col>7</xdr:col>
                    <xdr:colOff>60385</xdr:colOff>
                    <xdr:row>35</xdr:row>
                    <xdr:rowOff>0</xdr:rowOff>
                  </from>
                  <to>
                    <xdr:col>8</xdr:col>
                    <xdr:colOff>17253</xdr:colOff>
                    <xdr:row>36</xdr:row>
                    <xdr:rowOff>8626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20" name="Check Box 59">
              <controlPr locked="0" defaultSize="0" autoFill="0" autoLine="0" autoPict="0">
                <anchor moveWithCells="1">
                  <from>
                    <xdr:col>7</xdr:col>
                    <xdr:colOff>60385</xdr:colOff>
                    <xdr:row>34</xdr:row>
                    <xdr:rowOff>0</xdr:rowOff>
                  </from>
                  <to>
                    <xdr:col>8</xdr:col>
                    <xdr:colOff>17253</xdr:colOff>
                    <xdr:row>35</xdr:row>
                    <xdr:rowOff>8626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21" name="Check Box 60">
              <controlPr locked="0" defaultSize="0" autoFill="0" autoLine="0" autoPict="0">
                <anchor moveWithCells="1">
                  <from>
                    <xdr:col>7</xdr:col>
                    <xdr:colOff>60385</xdr:colOff>
                    <xdr:row>33</xdr:row>
                    <xdr:rowOff>0</xdr:rowOff>
                  </from>
                  <to>
                    <xdr:col>8</xdr:col>
                    <xdr:colOff>17253</xdr:colOff>
                    <xdr:row>34</xdr:row>
                    <xdr:rowOff>8626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22" name="Check Box 62">
              <controlPr locked="0" defaultSize="0" autoFill="0" autoLine="0" autoPict="0">
                <anchor moveWithCells="1">
                  <from>
                    <xdr:col>7</xdr:col>
                    <xdr:colOff>60385</xdr:colOff>
                    <xdr:row>24</xdr:row>
                    <xdr:rowOff>0</xdr:rowOff>
                  </from>
                  <to>
                    <xdr:col>8</xdr:col>
                    <xdr:colOff>17253</xdr:colOff>
                    <xdr:row>25</xdr:row>
                    <xdr:rowOff>8626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23" name="Group Box 63">
              <controlPr locked="0" defaultSize="0" autoFill="0" autoPict="0">
                <anchor moveWithCells="1">
                  <from>
                    <xdr:col>6</xdr:col>
                    <xdr:colOff>189781</xdr:colOff>
                    <xdr:row>50</xdr:row>
                    <xdr:rowOff>25879</xdr:rowOff>
                  </from>
                  <to>
                    <xdr:col>7</xdr:col>
                    <xdr:colOff>129396</xdr:colOff>
                    <xdr:row>53</xdr:row>
                    <xdr:rowOff>155275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24" name="Check Box 64">
              <controlPr locked="0" defaultSize="0" autoFill="0" autoLine="0" autoPict="0">
                <anchor moveWithCells="1">
                  <from>
                    <xdr:col>7</xdr:col>
                    <xdr:colOff>60385</xdr:colOff>
                    <xdr:row>53</xdr:row>
                    <xdr:rowOff>0</xdr:rowOff>
                  </from>
                  <to>
                    <xdr:col>8</xdr:col>
                    <xdr:colOff>17253</xdr:colOff>
                    <xdr:row>54</xdr:row>
                    <xdr:rowOff>8626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25" name="Check Box 65">
              <controlPr locked="0" defaultSize="0" autoFill="0" autoLine="0" autoPict="0">
                <anchor moveWithCells="1">
                  <from>
                    <xdr:col>7</xdr:col>
                    <xdr:colOff>60385</xdr:colOff>
                    <xdr:row>52</xdr:row>
                    <xdr:rowOff>0</xdr:rowOff>
                  </from>
                  <to>
                    <xdr:col>8</xdr:col>
                    <xdr:colOff>17253</xdr:colOff>
                    <xdr:row>53</xdr:row>
                    <xdr:rowOff>8626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26" name="Check Box 66">
              <controlPr locked="0" defaultSize="0" autoFill="0" autoLine="0" autoPict="0">
                <anchor moveWithCells="1">
                  <from>
                    <xdr:col>7</xdr:col>
                    <xdr:colOff>60385</xdr:colOff>
                    <xdr:row>51</xdr:row>
                    <xdr:rowOff>0</xdr:rowOff>
                  </from>
                  <to>
                    <xdr:col>8</xdr:col>
                    <xdr:colOff>17253</xdr:colOff>
                    <xdr:row>52</xdr:row>
                    <xdr:rowOff>8626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27" name="Check Box 67">
              <controlPr locked="0" defaultSize="0" autoFill="0" autoLine="0" autoPict="0">
                <anchor moveWithCells="1">
                  <from>
                    <xdr:col>7</xdr:col>
                    <xdr:colOff>60385</xdr:colOff>
                    <xdr:row>50</xdr:row>
                    <xdr:rowOff>0</xdr:rowOff>
                  </from>
                  <to>
                    <xdr:col>8</xdr:col>
                    <xdr:colOff>17253</xdr:colOff>
                    <xdr:row>51</xdr:row>
                    <xdr:rowOff>8626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28" name="Check Box 68">
              <controlPr locked="0" defaultSize="0" autoFill="0" autoLine="0" autoPict="0">
                <anchor moveWithCells="1">
                  <from>
                    <xdr:col>7</xdr:col>
                    <xdr:colOff>60385</xdr:colOff>
                    <xdr:row>28</xdr:row>
                    <xdr:rowOff>0</xdr:rowOff>
                  </from>
                  <to>
                    <xdr:col>8</xdr:col>
                    <xdr:colOff>17253</xdr:colOff>
                    <xdr:row>29</xdr:row>
                    <xdr:rowOff>8626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29" name="Check Box 69">
              <controlPr locked="0" defaultSize="0" autoFill="0" autoLine="0" autoPict="0">
                <anchor moveWithCells="1">
                  <from>
                    <xdr:col>7</xdr:col>
                    <xdr:colOff>60385</xdr:colOff>
                    <xdr:row>27</xdr:row>
                    <xdr:rowOff>0</xdr:rowOff>
                  </from>
                  <to>
                    <xdr:col>8</xdr:col>
                    <xdr:colOff>17253</xdr:colOff>
                    <xdr:row>28</xdr:row>
                    <xdr:rowOff>8626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F0"/>
    <pageSetUpPr fitToPage="1"/>
  </sheetPr>
  <dimension ref="B2:P48"/>
  <sheetViews>
    <sheetView showRowColHeaders="0" zoomScaleNormal="100" workbookViewId="0">
      <selection activeCell="M9" sqref="M9"/>
    </sheetView>
  </sheetViews>
  <sheetFormatPr defaultColWidth="14.5" defaultRowHeight="14.95" customHeight="1" x14ac:dyDescent="0.2"/>
  <cols>
    <col min="1" max="2" width="2.75" style="86" customWidth="1"/>
    <col min="3" max="3" width="2.75" style="201" customWidth="1"/>
    <col min="4" max="4" width="3.375" style="201" customWidth="1"/>
    <col min="5" max="5" width="49.875" style="86" customWidth="1"/>
    <col min="6" max="6" width="11.125" style="202" hidden="1" customWidth="1"/>
    <col min="7" max="7" width="8.125" style="202" hidden="1" customWidth="1"/>
    <col min="8" max="9" width="8.125" style="203" hidden="1" customWidth="1"/>
    <col min="10" max="12" width="13.125" style="86" customWidth="1"/>
    <col min="13" max="13" width="42.5" style="86" customWidth="1"/>
    <col min="14" max="14" width="2.75" style="86" customWidth="1"/>
    <col min="15" max="15" width="1.125" style="86" customWidth="1"/>
    <col min="16" max="16" width="16.125" style="86" bestFit="1" customWidth="1"/>
    <col min="17" max="16384" width="14.5" style="86"/>
  </cols>
  <sheetData>
    <row r="2" spans="2:16" ht="14.95" customHeight="1" x14ac:dyDescent="0.2">
      <c r="B2" s="150"/>
      <c r="C2" s="151"/>
      <c r="D2" s="151"/>
      <c r="E2" s="152"/>
      <c r="F2" s="153"/>
      <c r="G2" s="153"/>
      <c r="H2" s="173"/>
      <c r="I2" s="173"/>
      <c r="J2" s="152"/>
      <c r="K2" s="152"/>
      <c r="L2" s="152"/>
      <c r="M2" s="152"/>
      <c r="N2" s="155"/>
    </row>
    <row r="3" spans="2:16" ht="45.55" x14ac:dyDescent="0.7">
      <c r="B3" s="156"/>
      <c r="C3" s="87" t="s">
        <v>77</v>
      </c>
      <c r="D3" s="87"/>
      <c r="E3" s="88"/>
      <c r="F3" s="89"/>
      <c r="G3" s="89"/>
      <c r="H3" s="285">
        <f>COUNTIF(H5:H48,"x")</f>
        <v>27</v>
      </c>
      <c r="I3" s="285">
        <f>COUNTIF(I5:I48,"x")</f>
        <v>0</v>
      </c>
      <c r="J3" s="88"/>
      <c r="K3" s="88"/>
      <c r="L3" s="88"/>
      <c r="M3" s="77" t="str">
        <f>IF((H3+I3)&gt;0,"Nejsou vyplněny všechny položky!","")</f>
        <v>Nejsou vyplněny všechny položky!</v>
      </c>
      <c r="N3" s="157"/>
      <c r="O3" s="90"/>
    </row>
    <row r="4" spans="2:16" s="98" customFormat="1" ht="10.9" x14ac:dyDescent="0.15">
      <c r="B4" s="158"/>
      <c r="C4" s="91"/>
      <c r="D4" s="91"/>
      <c r="E4" s="92"/>
      <c r="F4" s="93"/>
      <c r="G4" s="94"/>
      <c r="H4" s="133"/>
      <c r="I4" s="133"/>
      <c r="J4" s="95"/>
      <c r="K4" s="95"/>
      <c r="L4" s="95"/>
      <c r="M4" s="96"/>
      <c r="N4" s="159"/>
      <c r="O4" s="97"/>
    </row>
    <row r="5" spans="2:16" ht="43.5" x14ac:dyDescent="0.2">
      <c r="B5" s="156"/>
      <c r="C5" s="99"/>
      <c r="D5" s="99"/>
      <c r="E5" s="100"/>
      <c r="F5" s="101" t="s">
        <v>3</v>
      </c>
      <c r="G5" s="102" t="s">
        <v>76</v>
      </c>
      <c r="H5" s="103" t="s">
        <v>108</v>
      </c>
      <c r="I5" s="103" t="s">
        <v>109</v>
      </c>
      <c r="J5" s="104" t="s">
        <v>4</v>
      </c>
      <c r="K5" s="104" t="s">
        <v>5</v>
      </c>
      <c r="L5" s="104" t="s">
        <v>6</v>
      </c>
      <c r="M5" s="104" t="s">
        <v>7</v>
      </c>
      <c r="N5" s="157"/>
      <c r="O5" s="90"/>
    </row>
    <row r="6" spans="2:16" s="98" customFormat="1" ht="10.9" x14ac:dyDescent="0.15">
      <c r="B6" s="158"/>
      <c r="C6" s="91"/>
      <c r="D6" s="91"/>
      <c r="E6" s="105"/>
      <c r="F6" s="93"/>
      <c r="G6" s="94"/>
      <c r="H6" s="133"/>
      <c r="I6" s="133"/>
      <c r="J6" s="107"/>
      <c r="K6" s="107"/>
      <c r="L6" s="107"/>
      <c r="M6" s="108"/>
      <c r="N6" s="166"/>
      <c r="O6" s="97"/>
    </row>
    <row r="7" spans="2:16" ht="15.8" customHeight="1" x14ac:dyDescent="0.2">
      <c r="B7" s="156"/>
      <c r="C7" s="109" t="s">
        <v>12</v>
      </c>
      <c r="D7" s="109"/>
      <c r="E7" s="110"/>
      <c r="F7" s="111"/>
      <c r="G7" s="82"/>
      <c r="H7" s="135"/>
      <c r="I7" s="135"/>
      <c r="J7" s="112"/>
      <c r="K7" s="112"/>
      <c r="L7" s="112"/>
      <c r="M7" s="113" t="str">
        <f>IF(COUNTIF(H9:I11,"x")&gt;0,"Nejsou vyplněny všechny položky!","")</f>
        <v>Nejsou vyplněny všechny položky!</v>
      </c>
      <c r="N7" s="167"/>
      <c r="O7" s="90"/>
    </row>
    <row r="8" spans="2:16" s="98" customFormat="1" ht="5.45" x14ac:dyDescent="0.15">
      <c r="B8" s="158"/>
      <c r="C8" s="91"/>
      <c r="D8" s="91"/>
      <c r="E8" s="105"/>
      <c r="F8" s="106"/>
      <c r="G8" s="81"/>
      <c r="H8" s="134"/>
      <c r="I8" s="134"/>
      <c r="J8" s="107"/>
      <c r="K8" s="107"/>
      <c r="L8" s="107"/>
      <c r="M8" s="108"/>
      <c r="N8" s="166"/>
      <c r="O8" s="97"/>
    </row>
    <row r="9" spans="2:16" ht="15.65" x14ac:dyDescent="0.2">
      <c r="B9" s="156"/>
      <c r="C9" s="99"/>
      <c r="D9" s="323" t="s">
        <v>159</v>
      </c>
      <c r="E9" s="322" t="s">
        <v>16</v>
      </c>
      <c r="F9" s="129">
        <v>1</v>
      </c>
      <c r="G9" s="127"/>
      <c r="H9" s="115" t="str">
        <f>IF(G9="","x","")</f>
        <v>x</v>
      </c>
      <c r="I9" s="115" t="str">
        <f>IF(AND(G9=1,M9=""),"x","")</f>
        <v/>
      </c>
      <c r="J9" s="116"/>
      <c r="K9" s="117"/>
      <c r="L9" s="118"/>
      <c r="M9" s="313"/>
      <c r="N9" s="167"/>
      <c r="O9" s="90"/>
      <c r="P9" s="119" t="str">
        <f>IF(I9="x","doplňte STRUČNÉ zdůvodnění","")</f>
        <v/>
      </c>
    </row>
    <row r="10" spans="2:16" ht="15.65" x14ac:dyDescent="0.2">
      <c r="B10" s="156"/>
      <c r="C10" s="99"/>
      <c r="D10" s="323" t="s">
        <v>160</v>
      </c>
      <c r="E10" s="322" t="s">
        <v>19</v>
      </c>
      <c r="F10" s="129">
        <v>2</v>
      </c>
      <c r="G10" s="127"/>
      <c r="H10" s="115" t="str">
        <f t="shared" ref="H10:H11" si="0">IF(G10="","x","")</f>
        <v>x</v>
      </c>
      <c r="I10" s="115" t="str">
        <f t="shared" ref="I10:I11" si="1">IF(AND(G10=1,M10=""),"x","")</f>
        <v/>
      </c>
      <c r="J10" s="116"/>
      <c r="K10" s="117"/>
      <c r="L10" s="118"/>
      <c r="M10" s="313"/>
      <c r="N10" s="167"/>
      <c r="O10" s="90"/>
      <c r="P10" s="119" t="str">
        <f>IF(I10="x","doplňte STRUČNÉ zdůvodnění","")</f>
        <v/>
      </c>
    </row>
    <row r="11" spans="2:16" ht="15.65" x14ac:dyDescent="0.2">
      <c r="B11" s="156"/>
      <c r="C11" s="99"/>
      <c r="D11" s="323" t="s">
        <v>161</v>
      </c>
      <c r="E11" s="322" t="s">
        <v>22</v>
      </c>
      <c r="F11" s="129">
        <v>4</v>
      </c>
      <c r="G11" s="127"/>
      <c r="H11" s="115" t="str">
        <f t="shared" si="0"/>
        <v>x</v>
      </c>
      <c r="I11" s="115" t="str">
        <f t="shared" si="1"/>
        <v/>
      </c>
      <c r="J11" s="116"/>
      <c r="K11" s="117"/>
      <c r="L11" s="118"/>
      <c r="M11" s="313"/>
      <c r="N11" s="167"/>
      <c r="O11" s="90"/>
      <c r="P11" s="119" t="str">
        <f>IF(I11="x","doplňte STRUČNÉ zdůvodnění","")</f>
        <v/>
      </c>
    </row>
    <row r="12" spans="2:16" ht="15.65" x14ac:dyDescent="0.2">
      <c r="B12" s="156"/>
      <c r="C12" s="99"/>
      <c r="D12" s="99"/>
      <c r="E12" s="120"/>
      <c r="F12" s="93"/>
      <c r="G12" s="84"/>
      <c r="H12" s="136"/>
      <c r="I12" s="136"/>
      <c r="J12" s="122"/>
      <c r="K12" s="122"/>
      <c r="L12" s="122"/>
      <c r="M12" s="123"/>
      <c r="N12" s="167"/>
      <c r="O12" s="90"/>
    </row>
    <row r="13" spans="2:16" ht="15.8" customHeight="1" x14ac:dyDescent="0.2">
      <c r="B13" s="156"/>
      <c r="C13" s="109" t="s">
        <v>25</v>
      </c>
      <c r="D13" s="109"/>
      <c r="E13" s="110"/>
      <c r="F13" s="111"/>
      <c r="G13" s="82"/>
      <c r="H13" s="135"/>
      <c r="I13" s="135"/>
      <c r="J13" s="112"/>
      <c r="K13" s="112"/>
      <c r="L13" s="112"/>
      <c r="M13" s="113" t="str">
        <f>IF(COUNTIF(H15:I21,"x")&gt;0,"Nejsou vyplněny všechny položky!","")</f>
        <v>Nejsou vyplněny všechny položky!</v>
      </c>
      <c r="N13" s="167"/>
      <c r="O13" s="90"/>
    </row>
    <row r="14" spans="2:16" s="98" customFormat="1" ht="12.9" x14ac:dyDescent="0.15">
      <c r="B14" s="158"/>
      <c r="C14" s="91"/>
      <c r="D14" s="91"/>
      <c r="E14" s="105"/>
      <c r="F14" s="106"/>
      <c r="G14" s="81"/>
      <c r="H14" s="134"/>
      <c r="I14" s="134"/>
      <c r="J14" s="107"/>
      <c r="K14" s="107"/>
      <c r="L14" s="107"/>
      <c r="M14" s="108"/>
      <c r="N14" s="167"/>
      <c r="O14" s="97"/>
    </row>
    <row r="15" spans="2:16" ht="15.65" x14ac:dyDescent="0.2">
      <c r="B15" s="156"/>
      <c r="C15" s="99"/>
      <c r="D15" s="323" t="s">
        <v>162</v>
      </c>
      <c r="E15" s="322" t="s">
        <v>31</v>
      </c>
      <c r="F15" s="114">
        <v>4</v>
      </c>
      <c r="G15" s="83"/>
      <c r="H15" s="115" t="str">
        <f t="shared" ref="H15:H21" si="2">IF(G15="","x","")</f>
        <v>x</v>
      </c>
      <c r="I15" s="115" t="str">
        <f t="shared" ref="I15:I21" si="3">IF(AND(G15=1,M15=""),"x","")</f>
        <v/>
      </c>
      <c r="J15" s="116"/>
      <c r="K15" s="117"/>
      <c r="L15" s="118"/>
      <c r="M15" s="313"/>
      <c r="N15" s="167"/>
      <c r="O15" s="90"/>
      <c r="P15" s="119" t="str">
        <f t="shared" ref="P15:P21" si="4">IF(I15="x","doplňte STRUČNÉ zdůvodnění","")</f>
        <v/>
      </c>
    </row>
    <row r="16" spans="2:16" ht="40.75" x14ac:dyDescent="0.2">
      <c r="B16" s="156"/>
      <c r="C16" s="99"/>
      <c r="D16" s="323" t="s">
        <v>163</v>
      </c>
      <c r="E16" s="322" t="s">
        <v>37</v>
      </c>
      <c r="F16" s="114">
        <v>2</v>
      </c>
      <c r="G16" s="83"/>
      <c r="H16" s="115" t="str">
        <f t="shared" si="2"/>
        <v>x</v>
      </c>
      <c r="I16" s="115" t="str">
        <f t="shared" si="3"/>
        <v/>
      </c>
      <c r="J16" s="116"/>
      <c r="K16" s="117"/>
      <c r="L16" s="118"/>
      <c r="M16" s="313"/>
      <c r="N16" s="167"/>
      <c r="O16" s="90"/>
      <c r="P16" s="119" t="str">
        <f t="shared" si="4"/>
        <v/>
      </c>
    </row>
    <row r="17" spans="2:16" ht="27.2" x14ac:dyDescent="0.2">
      <c r="B17" s="156"/>
      <c r="C17" s="99"/>
      <c r="D17" s="323" t="s">
        <v>164</v>
      </c>
      <c r="E17" s="322" t="s">
        <v>230</v>
      </c>
      <c r="F17" s="114">
        <v>3</v>
      </c>
      <c r="G17" s="83"/>
      <c r="H17" s="115" t="str">
        <f t="shared" si="2"/>
        <v>x</v>
      </c>
      <c r="I17" s="115" t="str">
        <f t="shared" si="3"/>
        <v/>
      </c>
      <c r="J17" s="116"/>
      <c r="K17" s="117"/>
      <c r="L17" s="118"/>
      <c r="M17" s="313"/>
      <c r="N17" s="167"/>
      <c r="O17" s="90"/>
      <c r="P17" s="119" t="str">
        <f t="shared" si="4"/>
        <v/>
      </c>
    </row>
    <row r="18" spans="2:16" ht="40.75" x14ac:dyDescent="0.2">
      <c r="B18" s="156"/>
      <c r="C18" s="99"/>
      <c r="D18" s="323" t="s">
        <v>165</v>
      </c>
      <c r="E18" s="322" t="s">
        <v>40</v>
      </c>
      <c r="F18" s="114">
        <v>3</v>
      </c>
      <c r="G18" s="83"/>
      <c r="H18" s="115" t="str">
        <f t="shared" si="2"/>
        <v>x</v>
      </c>
      <c r="I18" s="115" t="str">
        <f t="shared" si="3"/>
        <v/>
      </c>
      <c r="J18" s="116"/>
      <c r="K18" s="117"/>
      <c r="L18" s="118"/>
      <c r="M18" s="313"/>
      <c r="N18" s="167"/>
      <c r="O18" s="90"/>
      <c r="P18" s="119" t="str">
        <f t="shared" si="4"/>
        <v/>
      </c>
    </row>
    <row r="19" spans="2:16" ht="15.65" x14ac:dyDescent="0.2">
      <c r="B19" s="156"/>
      <c r="C19" s="99"/>
      <c r="D19" s="323" t="s">
        <v>166</v>
      </c>
      <c r="E19" s="322" t="s">
        <v>42</v>
      </c>
      <c r="F19" s="114" t="s">
        <v>33</v>
      </c>
      <c r="G19" s="83"/>
      <c r="H19" s="115" t="str">
        <f t="shared" si="2"/>
        <v>x</v>
      </c>
      <c r="I19" s="115" t="str">
        <f t="shared" si="3"/>
        <v/>
      </c>
      <c r="J19" s="116"/>
      <c r="K19" s="117"/>
      <c r="L19" s="118"/>
      <c r="M19" s="313"/>
      <c r="N19" s="167"/>
      <c r="O19" s="90"/>
      <c r="P19" s="119" t="str">
        <f t="shared" si="4"/>
        <v/>
      </c>
    </row>
    <row r="20" spans="2:16" ht="15.65" x14ac:dyDescent="0.2">
      <c r="B20" s="156"/>
      <c r="C20" s="99"/>
      <c r="D20" s="323" t="s">
        <v>167</v>
      </c>
      <c r="E20" s="322" t="s">
        <v>45</v>
      </c>
      <c r="F20" s="114" t="s">
        <v>33</v>
      </c>
      <c r="G20" s="83"/>
      <c r="H20" s="115" t="str">
        <f t="shared" si="2"/>
        <v>x</v>
      </c>
      <c r="I20" s="115" t="str">
        <f t="shared" si="3"/>
        <v/>
      </c>
      <c r="J20" s="116"/>
      <c r="K20" s="117"/>
      <c r="L20" s="118"/>
      <c r="M20" s="313"/>
      <c r="N20" s="167"/>
      <c r="O20" s="90"/>
      <c r="P20" s="119" t="str">
        <f t="shared" si="4"/>
        <v/>
      </c>
    </row>
    <row r="21" spans="2:16" ht="27.2" x14ac:dyDescent="0.2">
      <c r="B21" s="156"/>
      <c r="C21" s="99"/>
      <c r="D21" s="323" t="s">
        <v>168</v>
      </c>
      <c r="E21" s="322" t="s">
        <v>143</v>
      </c>
      <c r="F21" s="114">
        <v>3</v>
      </c>
      <c r="G21" s="83"/>
      <c r="H21" s="115" t="str">
        <f t="shared" si="2"/>
        <v>x</v>
      </c>
      <c r="I21" s="115" t="str">
        <f t="shared" si="3"/>
        <v/>
      </c>
      <c r="J21" s="116"/>
      <c r="K21" s="117"/>
      <c r="L21" s="118"/>
      <c r="M21" s="313"/>
      <c r="N21" s="167"/>
      <c r="O21" s="90"/>
      <c r="P21" s="119" t="str">
        <f t="shared" si="4"/>
        <v/>
      </c>
    </row>
    <row r="22" spans="2:16" ht="15.65" x14ac:dyDescent="0.2">
      <c r="B22" s="156"/>
      <c r="C22" s="99"/>
      <c r="D22" s="99"/>
      <c r="E22" s="120"/>
      <c r="F22" s="93"/>
      <c r="G22" s="84"/>
      <c r="H22" s="136"/>
      <c r="I22" s="136"/>
      <c r="J22" s="122"/>
      <c r="K22" s="122"/>
      <c r="L22" s="122"/>
      <c r="M22" s="123"/>
      <c r="N22" s="167"/>
      <c r="O22" s="90"/>
    </row>
    <row r="23" spans="2:16" ht="15.8" customHeight="1" x14ac:dyDescent="0.2">
      <c r="B23" s="156"/>
      <c r="C23" s="109" t="s">
        <v>119</v>
      </c>
      <c r="D23" s="109"/>
      <c r="E23" s="110"/>
      <c r="F23" s="111"/>
      <c r="G23" s="82"/>
      <c r="H23" s="135"/>
      <c r="I23" s="135"/>
      <c r="J23" s="112"/>
      <c r="K23" s="112"/>
      <c r="L23" s="112"/>
      <c r="M23" s="383" t="str">
        <f>IF(COUNTIF(H26:I29,"x")&gt;0,"Nejsou vyplněny všechny položky!","")</f>
        <v>Nejsou vyplněny všechny položky!</v>
      </c>
      <c r="N23" s="167"/>
      <c r="O23" s="90"/>
    </row>
    <row r="24" spans="2:16" ht="15.8" customHeight="1" x14ac:dyDescent="0.2">
      <c r="B24" s="156"/>
      <c r="C24" s="109" t="s">
        <v>120</v>
      </c>
      <c r="D24" s="109"/>
      <c r="E24" s="110"/>
      <c r="F24" s="111"/>
      <c r="G24" s="82"/>
      <c r="H24" s="135"/>
      <c r="I24" s="135"/>
      <c r="J24" s="112"/>
      <c r="K24" s="112"/>
      <c r="L24" s="112"/>
      <c r="M24" s="383"/>
      <c r="N24" s="167"/>
      <c r="O24" s="90"/>
    </row>
    <row r="25" spans="2:16" s="98" customFormat="1" ht="12.9" x14ac:dyDescent="0.15">
      <c r="B25" s="158"/>
      <c r="C25" s="91"/>
      <c r="D25" s="91"/>
      <c r="E25" s="105"/>
      <c r="F25" s="106"/>
      <c r="G25" s="81"/>
      <c r="H25" s="134"/>
      <c r="I25" s="134"/>
      <c r="J25" s="107"/>
      <c r="K25" s="107"/>
      <c r="L25" s="107"/>
      <c r="M25" s="108"/>
      <c r="N25" s="167"/>
      <c r="O25" s="97"/>
    </row>
    <row r="26" spans="2:16" ht="15.65" x14ac:dyDescent="0.2">
      <c r="B26" s="156"/>
      <c r="C26" s="99"/>
      <c r="D26" s="323" t="s">
        <v>169</v>
      </c>
      <c r="E26" s="322" t="s">
        <v>49</v>
      </c>
      <c r="F26" s="114">
        <v>3</v>
      </c>
      <c r="G26" s="85"/>
      <c r="H26" s="115" t="str">
        <f t="shared" ref="H26:H29" si="5">IF(G26="","x","")</f>
        <v>x</v>
      </c>
      <c r="I26" s="115" t="str">
        <f t="shared" ref="I26:I29" si="6">IF(AND(G26=1,M26=""),"x","")</f>
        <v/>
      </c>
      <c r="J26" s="116"/>
      <c r="K26" s="117"/>
      <c r="L26" s="118"/>
      <c r="M26" s="313"/>
      <c r="N26" s="167"/>
      <c r="O26" s="90"/>
      <c r="P26" s="119" t="str">
        <f>IF(I26="x","doplňte STRUČNÉ zdůvodnění","")</f>
        <v/>
      </c>
    </row>
    <row r="27" spans="2:16" ht="27.2" x14ac:dyDescent="0.2">
      <c r="B27" s="156"/>
      <c r="C27" s="99"/>
      <c r="D27" s="323" t="s">
        <v>170</v>
      </c>
      <c r="E27" s="322" t="s">
        <v>50</v>
      </c>
      <c r="F27" s="114">
        <v>4</v>
      </c>
      <c r="G27" s="85"/>
      <c r="H27" s="115" t="str">
        <f t="shared" si="5"/>
        <v>x</v>
      </c>
      <c r="I27" s="115" t="str">
        <f t="shared" si="6"/>
        <v/>
      </c>
      <c r="J27" s="116"/>
      <c r="K27" s="117"/>
      <c r="L27" s="118"/>
      <c r="M27" s="313"/>
      <c r="N27" s="167"/>
      <c r="O27" s="90"/>
      <c r="P27" s="119" t="str">
        <f>IF(I27="x","doplňte STRUČNÉ zdůvodnění","")</f>
        <v/>
      </c>
    </row>
    <row r="28" spans="2:16" ht="27.2" x14ac:dyDescent="0.2">
      <c r="B28" s="156"/>
      <c r="C28" s="99"/>
      <c r="D28" s="323" t="s">
        <v>171</v>
      </c>
      <c r="E28" s="322" t="s">
        <v>52</v>
      </c>
      <c r="F28" s="114">
        <v>4</v>
      </c>
      <c r="G28" s="85"/>
      <c r="H28" s="115" t="str">
        <f t="shared" si="5"/>
        <v>x</v>
      </c>
      <c r="I28" s="115" t="str">
        <f t="shared" si="6"/>
        <v/>
      </c>
      <c r="J28" s="116"/>
      <c r="K28" s="117"/>
      <c r="L28" s="118"/>
      <c r="M28" s="313"/>
      <c r="N28" s="167"/>
      <c r="O28" s="90"/>
      <c r="P28" s="119" t="str">
        <f>IF(I28="x","doplňte STRUČNÉ zdůvodnění","")</f>
        <v/>
      </c>
    </row>
    <row r="29" spans="2:16" ht="15.65" x14ac:dyDescent="0.2">
      <c r="B29" s="156"/>
      <c r="C29" s="99"/>
      <c r="D29" s="323" t="s">
        <v>172</v>
      </c>
      <c r="E29" s="322" t="s">
        <v>125</v>
      </c>
      <c r="F29" s="114">
        <v>3</v>
      </c>
      <c r="G29" s="85"/>
      <c r="H29" s="115" t="str">
        <f t="shared" si="5"/>
        <v>x</v>
      </c>
      <c r="I29" s="115" t="str">
        <f t="shared" si="6"/>
        <v/>
      </c>
      <c r="J29" s="116"/>
      <c r="K29" s="117"/>
      <c r="L29" s="118"/>
      <c r="M29" s="313"/>
      <c r="N29" s="167"/>
      <c r="O29" s="90"/>
      <c r="P29" s="119" t="str">
        <f>IF(I29="x","doplňte STRUČNÉ zdůvodnění","")</f>
        <v/>
      </c>
    </row>
    <row r="30" spans="2:16" ht="15.65" x14ac:dyDescent="0.2">
      <c r="B30" s="156"/>
      <c r="C30" s="99"/>
      <c r="D30" s="99"/>
      <c r="E30" s="120"/>
      <c r="F30" s="93"/>
      <c r="G30" s="84"/>
      <c r="H30" s="136"/>
      <c r="I30" s="136"/>
      <c r="J30" s="122"/>
      <c r="K30" s="122"/>
      <c r="L30" s="122"/>
      <c r="M30" s="123"/>
      <c r="N30" s="167"/>
      <c r="O30" s="90"/>
    </row>
    <row r="31" spans="2:16" ht="15.8" customHeight="1" x14ac:dyDescent="0.2">
      <c r="B31" s="156"/>
      <c r="C31" s="109" t="s">
        <v>54</v>
      </c>
      <c r="D31" s="109"/>
      <c r="E31" s="110"/>
      <c r="F31" s="111"/>
      <c r="G31" s="82"/>
      <c r="H31" s="135"/>
      <c r="I31" s="135"/>
      <c r="J31" s="112"/>
      <c r="K31" s="112"/>
      <c r="L31" s="112"/>
      <c r="M31" s="113" t="str">
        <f>IF(COUNTIF(H33:I45,"x")&gt;0,"Nejsou vyplněny všechny položky!","")</f>
        <v>Nejsou vyplněny všechny položky!</v>
      </c>
      <c r="N31" s="167"/>
      <c r="O31" s="90"/>
    </row>
    <row r="32" spans="2:16" s="98" customFormat="1" ht="12.9" x14ac:dyDescent="0.15">
      <c r="B32" s="158"/>
      <c r="C32" s="91"/>
      <c r="D32" s="91"/>
      <c r="E32" s="105"/>
      <c r="F32" s="106"/>
      <c r="G32" s="81"/>
      <c r="H32" s="134"/>
      <c r="I32" s="134"/>
      <c r="J32" s="107"/>
      <c r="K32" s="107"/>
      <c r="L32" s="107"/>
      <c r="M32" s="108"/>
      <c r="N32" s="167"/>
      <c r="O32" s="97"/>
    </row>
    <row r="33" spans="2:16" ht="27.2" x14ac:dyDescent="0.2">
      <c r="B33" s="156"/>
      <c r="C33" s="99"/>
      <c r="D33" s="323" t="s">
        <v>173</v>
      </c>
      <c r="E33" s="322" t="s">
        <v>58</v>
      </c>
      <c r="F33" s="114">
        <v>4</v>
      </c>
      <c r="G33" s="85"/>
      <c r="H33" s="115" t="str">
        <f t="shared" ref="H33:H45" si="7">IF(G33="","x","")</f>
        <v>x</v>
      </c>
      <c r="I33" s="115" t="str">
        <f t="shared" ref="I33:I45" si="8">IF(AND(G33=1,M33=""),"x","")</f>
        <v/>
      </c>
      <c r="J33" s="116"/>
      <c r="K33" s="117"/>
      <c r="L33" s="118"/>
      <c r="M33" s="313"/>
      <c r="N33" s="167"/>
      <c r="O33" s="90"/>
      <c r="P33" s="119" t="str">
        <f t="shared" ref="P33:P45" si="9">IF(I33="x","doplňte STRUČNÉ zdůvodnění","")</f>
        <v/>
      </c>
    </row>
    <row r="34" spans="2:16" ht="27.2" x14ac:dyDescent="0.2">
      <c r="B34" s="156"/>
      <c r="C34" s="99"/>
      <c r="D34" s="323" t="s">
        <v>174</v>
      </c>
      <c r="E34" s="322" t="s">
        <v>232</v>
      </c>
      <c r="F34" s="114">
        <v>1</v>
      </c>
      <c r="G34" s="85"/>
      <c r="H34" s="115" t="str">
        <f t="shared" si="7"/>
        <v>x</v>
      </c>
      <c r="I34" s="115" t="str">
        <f t="shared" si="8"/>
        <v/>
      </c>
      <c r="J34" s="116"/>
      <c r="K34" s="117"/>
      <c r="L34" s="118"/>
      <c r="M34" s="313"/>
      <c r="N34" s="167"/>
      <c r="O34" s="90"/>
      <c r="P34" s="119" t="str">
        <f t="shared" si="9"/>
        <v/>
      </c>
    </row>
    <row r="35" spans="2:16" ht="15.65" x14ac:dyDescent="0.2">
      <c r="B35" s="156"/>
      <c r="C35" s="99"/>
      <c r="D35" s="323" t="s">
        <v>175</v>
      </c>
      <c r="E35" s="322" t="s">
        <v>126</v>
      </c>
      <c r="F35" s="130">
        <v>4</v>
      </c>
      <c r="G35" s="85"/>
      <c r="H35" s="115" t="str">
        <f t="shared" si="7"/>
        <v>x</v>
      </c>
      <c r="I35" s="115" t="str">
        <f t="shared" si="8"/>
        <v/>
      </c>
      <c r="J35" s="116"/>
      <c r="K35" s="117"/>
      <c r="L35" s="118"/>
      <c r="M35" s="313"/>
      <c r="N35" s="167"/>
      <c r="O35" s="90"/>
      <c r="P35" s="119" t="str">
        <f t="shared" si="9"/>
        <v/>
      </c>
    </row>
    <row r="36" spans="2:16" ht="40.75" x14ac:dyDescent="0.2">
      <c r="B36" s="156"/>
      <c r="C36" s="99"/>
      <c r="D36" s="323" t="s">
        <v>176</v>
      </c>
      <c r="E36" s="322" t="s">
        <v>144</v>
      </c>
      <c r="F36" s="114">
        <v>2</v>
      </c>
      <c r="G36" s="85"/>
      <c r="H36" s="115" t="str">
        <f t="shared" si="7"/>
        <v>x</v>
      </c>
      <c r="I36" s="115" t="str">
        <f t="shared" si="8"/>
        <v/>
      </c>
      <c r="J36" s="116"/>
      <c r="K36" s="117"/>
      <c r="L36" s="118"/>
      <c r="M36" s="313"/>
      <c r="N36" s="167"/>
      <c r="O36" s="90"/>
      <c r="P36" s="119" t="str">
        <f t="shared" si="9"/>
        <v/>
      </c>
    </row>
    <row r="37" spans="2:16" ht="27.2" x14ac:dyDescent="0.2">
      <c r="B37" s="156"/>
      <c r="C37" s="99"/>
      <c r="D37" s="323" t="s">
        <v>177</v>
      </c>
      <c r="E37" s="322" t="s">
        <v>145</v>
      </c>
      <c r="F37" s="114">
        <v>2</v>
      </c>
      <c r="G37" s="85"/>
      <c r="H37" s="115" t="str">
        <f t="shared" si="7"/>
        <v>x</v>
      </c>
      <c r="I37" s="115" t="str">
        <f t="shared" si="8"/>
        <v/>
      </c>
      <c r="J37" s="116"/>
      <c r="K37" s="117"/>
      <c r="L37" s="118"/>
      <c r="M37" s="313"/>
      <c r="N37" s="167"/>
      <c r="O37" s="90"/>
      <c r="P37" s="119" t="str">
        <f t="shared" si="9"/>
        <v/>
      </c>
    </row>
    <row r="38" spans="2:16" ht="27.2" x14ac:dyDescent="0.2">
      <c r="B38" s="156"/>
      <c r="C38" s="99"/>
      <c r="D38" s="323" t="s">
        <v>178</v>
      </c>
      <c r="E38" s="322" t="s">
        <v>146</v>
      </c>
      <c r="F38" s="114" t="s">
        <v>33</v>
      </c>
      <c r="G38" s="85"/>
      <c r="H38" s="115" t="str">
        <f t="shared" si="7"/>
        <v>x</v>
      </c>
      <c r="I38" s="115" t="str">
        <f t="shared" si="8"/>
        <v/>
      </c>
      <c r="J38" s="116"/>
      <c r="K38" s="117"/>
      <c r="L38" s="118"/>
      <c r="M38" s="313"/>
      <c r="N38" s="167"/>
      <c r="O38" s="90"/>
      <c r="P38" s="119" t="str">
        <f t="shared" si="9"/>
        <v/>
      </c>
    </row>
    <row r="39" spans="2:16" ht="15.65" x14ac:dyDescent="0.2">
      <c r="B39" s="156"/>
      <c r="C39" s="99"/>
      <c r="D39" s="323" t="s">
        <v>179</v>
      </c>
      <c r="E39" s="322" t="s">
        <v>147</v>
      </c>
      <c r="F39" s="114" t="s">
        <v>33</v>
      </c>
      <c r="G39" s="85"/>
      <c r="H39" s="115" t="str">
        <f t="shared" si="7"/>
        <v>x</v>
      </c>
      <c r="I39" s="115" t="str">
        <f t="shared" si="8"/>
        <v/>
      </c>
      <c r="J39" s="116"/>
      <c r="K39" s="117"/>
      <c r="L39" s="118"/>
      <c r="M39" s="313"/>
      <c r="N39" s="167"/>
      <c r="O39" s="90"/>
      <c r="P39" s="119" t="str">
        <f t="shared" si="9"/>
        <v/>
      </c>
    </row>
    <row r="40" spans="2:16" ht="27.2" x14ac:dyDescent="0.2">
      <c r="B40" s="156"/>
      <c r="C40" s="99"/>
      <c r="D40" s="323" t="s">
        <v>180</v>
      </c>
      <c r="E40" s="322" t="s">
        <v>59</v>
      </c>
      <c r="F40" s="114">
        <v>2</v>
      </c>
      <c r="G40" s="85"/>
      <c r="H40" s="115" t="str">
        <f t="shared" si="7"/>
        <v>x</v>
      </c>
      <c r="I40" s="115" t="str">
        <f t="shared" si="8"/>
        <v/>
      </c>
      <c r="J40" s="116"/>
      <c r="K40" s="117"/>
      <c r="L40" s="118"/>
      <c r="M40" s="313"/>
      <c r="N40" s="167"/>
      <c r="O40" s="90"/>
      <c r="P40" s="119" t="str">
        <f t="shared" si="9"/>
        <v/>
      </c>
    </row>
    <row r="41" spans="2:16" ht="27.2" x14ac:dyDescent="0.2">
      <c r="B41" s="156"/>
      <c r="C41" s="99"/>
      <c r="D41" s="323" t="s">
        <v>181</v>
      </c>
      <c r="E41" s="322" t="s">
        <v>127</v>
      </c>
      <c r="F41" s="114">
        <v>3</v>
      </c>
      <c r="G41" s="85"/>
      <c r="H41" s="115" t="str">
        <f t="shared" si="7"/>
        <v>x</v>
      </c>
      <c r="I41" s="115" t="str">
        <f t="shared" si="8"/>
        <v/>
      </c>
      <c r="J41" s="116"/>
      <c r="K41" s="117"/>
      <c r="L41" s="118"/>
      <c r="M41" s="313"/>
      <c r="N41" s="167"/>
      <c r="O41" s="90"/>
      <c r="P41" s="119" t="str">
        <f t="shared" si="9"/>
        <v/>
      </c>
    </row>
    <row r="42" spans="2:16" ht="27.2" x14ac:dyDescent="0.2">
      <c r="B42" s="156"/>
      <c r="C42" s="99"/>
      <c r="D42" s="323" t="s">
        <v>182</v>
      </c>
      <c r="E42" s="322" t="s">
        <v>60</v>
      </c>
      <c r="F42" s="114">
        <v>1</v>
      </c>
      <c r="G42" s="85"/>
      <c r="H42" s="115" t="str">
        <f t="shared" si="7"/>
        <v>x</v>
      </c>
      <c r="I42" s="115" t="str">
        <f t="shared" si="8"/>
        <v/>
      </c>
      <c r="J42" s="116"/>
      <c r="K42" s="117"/>
      <c r="L42" s="118"/>
      <c r="M42" s="313"/>
      <c r="N42" s="167"/>
      <c r="O42" s="90"/>
      <c r="P42" s="119" t="str">
        <f t="shared" si="9"/>
        <v/>
      </c>
    </row>
    <row r="43" spans="2:16" ht="27.2" x14ac:dyDescent="0.2">
      <c r="B43" s="156"/>
      <c r="C43" s="99"/>
      <c r="D43" s="323" t="s">
        <v>183</v>
      </c>
      <c r="E43" s="322" t="s">
        <v>229</v>
      </c>
      <c r="F43" s="114" t="s">
        <v>33</v>
      </c>
      <c r="G43" s="85"/>
      <c r="H43" s="115" t="str">
        <f t="shared" si="7"/>
        <v>x</v>
      </c>
      <c r="I43" s="115" t="str">
        <f t="shared" si="8"/>
        <v/>
      </c>
      <c r="J43" s="116"/>
      <c r="K43" s="117"/>
      <c r="L43" s="118"/>
      <c r="M43" s="313"/>
      <c r="N43" s="167"/>
      <c r="O43" s="90"/>
      <c r="P43" s="119" t="str">
        <f t="shared" si="9"/>
        <v/>
      </c>
    </row>
    <row r="44" spans="2:16" ht="15.65" x14ac:dyDescent="0.2">
      <c r="B44" s="156"/>
      <c r="C44" s="99"/>
      <c r="D44" s="323" t="s">
        <v>184</v>
      </c>
      <c r="E44" s="322" t="s">
        <v>231</v>
      </c>
      <c r="F44" s="114">
        <v>2</v>
      </c>
      <c r="G44" s="85"/>
      <c r="H44" s="115" t="str">
        <f t="shared" si="7"/>
        <v>x</v>
      </c>
      <c r="I44" s="115" t="str">
        <f t="shared" si="8"/>
        <v/>
      </c>
      <c r="J44" s="116"/>
      <c r="K44" s="117"/>
      <c r="L44" s="118"/>
      <c r="M44" s="313"/>
      <c r="N44" s="167"/>
      <c r="O44" s="90"/>
      <c r="P44" s="119" t="str">
        <f t="shared" si="9"/>
        <v/>
      </c>
    </row>
    <row r="45" spans="2:16" ht="27.2" x14ac:dyDescent="0.2">
      <c r="B45" s="156"/>
      <c r="C45" s="99"/>
      <c r="D45" s="323" t="s">
        <v>185</v>
      </c>
      <c r="E45" s="322" t="s">
        <v>61</v>
      </c>
      <c r="F45" s="114">
        <v>2</v>
      </c>
      <c r="G45" s="85"/>
      <c r="H45" s="115" t="str">
        <f t="shared" si="7"/>
        <v>x</v>
      </c>
      <c r="I45" s="115" t="str">
        <f t="shared" si="8"/>
        <v/>
      </c>
      <c r="J45" s="116"/>
      <c r="K45" s="117"/>
      <c r="L45" s="118"/>
      <c r="M45" s="313"/>
      <c r="N45" s="167"/>
      <c r="O45" s="90"/>
      <c r="P45" s="119" t="str">
        <f t="shared" si="9"/>
        <v/>
      </c>
    </row>
    <row r="46" spans="2:16" ht="13.6" x14ac:dyDescent="0.2">
      <c r="B46" s="156"/>
      <c r="C46" s="99"/>
      <c r="D46" s="99"/>
      <c r="E46" s="124"/>
      <c r="F46" s="93"/>
      <c r="G46" s="121"/>
      <c r="H46" s="136"/>
      <c r="I46" s="136"/>
      <c r="J46" s="125"/>
      <c r="K46" s="125"/>
      <c r="L46" s="125"/>
      <c r="M46" s="126"/>
      <c r="N46" s="167"/>
      <c r="O46" s="131"/>
    </row>
    <row r="47" spans="2:16" ht="14.3" x14ac:dyDescent="0.2">
      <c r="B47" s="156"/>
      <c r="C47" s="99"/>
      <c r="D47" s="99"/>
      <c r="E47" s="124"/>
      <c r="F47" s="93"/>
      <c r="G47" s="121"/>
      <c r="H47" s="136"/>
      <c r="I47" s="136"/>
      <c r="J47" s="125"/>
      <c r="K47" s="125"/>
      <c r="L47" s="125"/>
      <c r="M47" s="132" t="str">
        <f>M3</f>
        <v>Nejsou vyplněny všechny položky!</v>
      </c>
      <c r="N47" s="167"/>
      <c r="O47" s="131"/>
    </row>
    <row r="48" spans="2:16" ht="13.6" x14ac:dyDescent="0.2">
      <c r="B48" s="168"/>
      <c r="C48" s="169"/>
      <c r="D48" s="169"/>
      <c r="E48" s="170"/>
      <c r="F48" s="171"/>
      <c r="G48" s="171"/>
      <c r="H48" s="174"/>
      <c r="I48" s="174"/>
      <c r="J48" s="170"/>
      <c r="K48" s="170"/>
      <c r="L48" s="170"/>
      <c r="M48" s="170"/>
      <c r="N48" s="172"/>
      <c r="O48" s="90"/>
    </row>
  </sheetData>
  <sheetProtection sheet="1" insertHyperlinks="0" selectLockedCells="1" autoFilter="0" pivotTables="0"/>
  <mergeCells count="1">
    <mergeCell ref="M23:M24"/>
  </mergeCells>
  <conditionalFormatting sqref="M9:M11">
    <cfRule type="expression" dxfId="31" priority="18">
      <formula>G9=1</formula>
    </cfRule>
  </conditionalFormatting>
  <conditionalFormatting sqref="M10:M11">
    <cfRule type="expression" dxfId="30" priority="17">
      <formula>G10=1</formula>
    </cfRule>
  </conditionalFormatting>
  <conditionalFormatting sqref="M15:M21">
    <cfRule type="expression" dxfId="29" priority="3">
      <formula>G15=1</formula>
    </cfRule>
  </conditionalFormatting>
  <conditionalFormatting sqref="M26:M29">
    <cfRule type="expression" dxfId="28" priority="2">
      <formula>G26=1</formula>
    </cfRule>
  </conditionalFormatting>
  <conditionalFormatting sqref="M33:M45">
    <cfRule type="expression" dxfId="27" priority="1">
      <formula>G33=1</formula>
    </cfRule>
  </conditionalFormatting>
  <dataValidations count="3">
    <dataValidation type="list" allowBlank="1" showInputMessage="1" showErrorMessage="1" prompt="Zadej jedno z 1,2,3,4,S" sqref="F9:F11 F15:F21 F33:F47 F26:F29">
      <formula1>"1,2,3,4,S"</formula1>
    </dataValidation>
    <dataValidation allowBlank="1" showErrorMessage="1" sqref="F30:F32 F6:F8 F12:F14 F22:F23 F25"/>
    <dataValidation type="textLength" operator="lessThan" allowBlank="1" showInputMessage="1" showErrorMessage="1" error="Zkraťte prosím text (max. 300 znaků včetně mezer) - ve výstupním formuláři by se nezobrazil celý." sqref="M9:M11 M15:M21 M26:M29 M33:M45">
      <formula1>300</formula1>
    </dataValidation>
  </dataValidations>
  <pageMargins left="0.39370078740157483" right="0.39370078740157483" top="0.74803149606299213" bottom="0.74803149606299213" header="0.31496062992125984" footer="0.31496062992125984"/>
  <pageSetup paperSize="9" scale="68" fitToHeight="3" orientation="portrait" r:id="rId1"/>
  <headerFooter>
    <oddFooter>&amp;C&amp;P/&amp;N</oddFooter>
  </headerFooter>
  <ignoredErrors>
    <ignoredError sqref="M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Option Button 5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8</xdr:row>
                    <xdr:rowOff>0</xdr:rowOff>
                  </from>
                  <to>
                    <xdr:col>9</xdr:col>
                    <xdr:colOff>664234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Option Button 7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8</xdr:row>
                    <xdr:rowOff>0</xdr:rowOff>
                  </from>
                  <to>
                    <xdr:col>10</xdr:col>
                    <xdr:colOff>664234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Option Button 8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8</xdr:row>
                    <xdr:rowOff>0</xdr:rowOff>
                  </from>
                  <to>
                    <xdr:col>11</xdr:col>
                    <xdr:colOff>664234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Group Box 13">
              <controlPr locked="0"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Option Button 14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9</xdr:row>
                    <xdr:rowOff>0</xdr:rowOff>
                  </from>
                  <to>
                    <xdr:col>9</xdr:col>
                    <xdr:colOff>655608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Option Button 15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9</xdr:row>
                    <xdr:rowOff>0</xdr:rowOff>
                  </from>
                  <to>
                    <xdr:col>10</xdr:col>
                    <xdr:colOff>655608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Option Button 16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9</xdr:row>
                    <xdr:rowOff>0</xdr:rowOff>
                  </from>
                  <to>
                    <xdr:col>11</xdr:col>
                    <xdr:colOff>655608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Group Box 17">
              <controlPr locked="0" defaultSize="0" autoFill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12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2" name="Option Button 18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10</xdr:row>
                    <xdr:rowOff>0</xdr:rowOff>
                  </from>
                  <to>
                    <xdr:col>9</xdr:col>
                    <xdr:colOff>655608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3" name="Option Button 19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10</xdr:row>
                    <xdr:rowOff>0</xdr:rowOff>
                  </from>
                  <to>
                    <xdr:col>10</xdr:col>
                    <xdr:colOff>655608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4" name="Option Button 20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10</xdr:row>
                    <xdr:rowOff>0</xdr:rowOff>
                  </from>
                  <to>
                    <xdr:col>11</xdr:col>
                    <xdr:colOff>655608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5" name="Group Box 21">
              <controlPr locked="0" defaultSize="0" autoFill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6" name="Option Button 22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14</xdr:row>
                    <xdr:rowOff>0</xdr:rowOff>
                  </from>
                  <to>
                    <xdr:col>9</xdr:col>
                    <xdr:colOff>664234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7" name="Option Button 23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14</xdr:row>
                    <xdr:rowOff>0</xdr:rowOff>
                  </from>
                  <to>
                    <xdr:col>10</xdr:col>
                    <xdr:colOff>664234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8" name="Option Button 24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14</xdr:row>
                    <xdr:rowOff>0</xdr:rowOff>
                  </from>
                  <to>
                    <xdr:col>11</xdr:col>
                    <xdr:colOff>664234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9" name="Group Box 25">
              <controlPr locked="0"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0" name="Option Button 26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15</xdr:row>
                    <xdr:rowOff>0</xdr:rowOff>
                  </from>
                  <to>
                    <xdr:col>9</xdr:col>
                    <xdr:colOff>664234</xdr:colOff>
                    <xdr:row>15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1" name="Option Button 27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15</xdr:row>
                    <xdr:rowOff>0</xdr:rowOff>
                  </from>
                  <to>
                    <xdr:col>10</xdr:col>
                    <xdr:colOff>664234</xdr:colOff>
                    <xdr:row>15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2" name="Option Button 28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15</xdr:row>
                    <xdr:rowOff>0</xdr:rowOff>
                  </from>
                  <to>
                    <xdr:col>11</xdr:col>
                    <xdr:colOff>664234</xdr:colOff>
                    <xdr:row>15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3" name="Group Box 29">
              <controlPr locked="0" defaultSize="0" autoFill="0" autoPict="0">
                <anchor moveWithCells="1">
                  <from>
                    <xdr:col>9</xdr:col>
                    <xdr:colOff>0</xdr:colOff>
                    <xdr:row>15</xdr:row>
                    <xdr:rowOff>0</xdr:rowOff>
                  </from>
                  <to>
                    <xdr:col>12</xdr:col>
                    <xdr:colOff>0</xdr:colOff>
                    <xdr:row>15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4" name="Option Button 30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16</xdr:row>
                    <xdr:rowOff>0</xdr:rowOff>
                  </from>
                  <to>
                    <xdr:col>9</xdr:col>
                    <xdr:colOff>664234</xdr:colOff>
                    <xdr:row>16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5" name="Option Button 31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16</xdr:row>
                    <xdr:rowOff>0</xdr:rowOff>
                  </from>
                  <to>
                    <xdr:col>10</xdr:col>
                    <xdr:colOff>664234</xdr:colOff>
                    <xdr:row>16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6" name="Option Button 32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16</xdr:row>
                    <xdr:rowOff>0</xdr:rowOff>
                  </from>
                  <to>
                    <xdr:col>11</xdr:col>
                    <xdr:colOff>664234</xdr:colOff>
                    <xdr:row>16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7" name="Group Box 33">
              <controlPr locked="0" defaultSize="0" autoFill="0" autoPict="0">
                <anchor moveWithCells="1">
                  <from>
                    <xdr:col>9</xdr:col>
                    <xdr:colOff>0</xdr:colOff>
                    <xdr:row>16</xdr:row>
                    <xdr:rowOff>0</xdr:rowOff>
                  </from>
                  <to>
                    <xdr:col>12</xdr:col>
                    <xdr:colOff>0</xdr:colOff>
                    <xdr:row>16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8" name="Option Button 34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17</xdr:row>
                    <xdr:rowOff>0</xdr:rowOff>
                  </from>
                  <to>
                    <xdr:col>9</xdr:col>
                    <xdr:colOff>664234</xdr:colOff>
                    <xdr:row>17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9" name="Option Button 35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17</xdr:row>
                    <xdr:rowOff>0</xdr:rowOff>
                  </from>
                  <to>
                    <xdr:col>10</xdr:col>
                    <xdr:colOff>664234</xdr:colOff>
                    <xdr:row>17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0" name="Option Button 36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17</xdr:row>
                    <xdr:rowOff>0</xdr:rowOff>
                  </from>
                  <to>
                    <xdr:col>11</xdr:col>
                    <xdr:colOff>664234</xdr:colOff>
                    <xdr:row>17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1" name="Group Box 37">
              <controlPr locked="0"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0</xdr:colOff>
                    <xdr:row>17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2" name="Option Button 38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18</xdr:row>
                    <xdr:rowOff>0</xdr:rowOff>
                  </from>
                  <to>
                    <xdr:col>9</xdr:col>
                    <xdr:colOff>664234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3" name="Option Button 39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18</xdr:row>
                    <xdr:rowOff>0</xdr:rowOff>
                  </from>
                  <to>
                    <xdr:col>10</xdr:col>
                    <xdr:colOff>664234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4" name="Option Button 40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18</xdr:row>
                    <xdr:rowOff>0</xdr:rowOff>
                  </from>
                  <to>
                    <xdr:col>11</xdr:col>
                    <xdr:colOff>664234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5" name="Group Box 41">
              <controlPr locked="0" defaultSize="0" autoFill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6" name="Option Button 42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19</xdr:row>
                    <xdr:rowOff>0</xdr:rowOff>
                  </from>
                  <to>
                    <xdr:col>9</xdr:col>
                    <xdr:colOff>664234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7" name="Option Button 43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19</xdr:row>
                    <xdr:rowOff>0</xdr:rowOff>
                  </from>
                  <to>
                    <xdr:col>10</xdr:col>
                    <xdr:colOff>664234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8" name="Option Button 44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19</xdr:row>
                    <xdr:rowOff>0</xdr:rowOff>
                  </from>
                  <to>
                    <xdr:col>11</xdr:col>
                    <xdr:colOff>664234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9" name="Group Box 45">
              <controlPr locked="0" defaultSize="0" autoFill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12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0" name="Option Button 46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20</xdr:row>
                    <xdr:rowOff>0</xdr:rowOff>
                  </from>
                  <to>
                    <xdr:col>9</xdr:col>
                    <xdr:colOff>664234</xdr:colOff>
                    <xdr:row>20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1" name="Option Button 47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20</xdr:row>
                    <xdr:rowOff>0</xdr:rowOff>
                  </from>
                  <to>
                    <xdr:col>10</xdr:col>
                    <xdr:colOff>664234</xdr:colOff>
                    <xdr:row>20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2" name="Option Button 48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20</xdr:row>
                    <xdr:rowOff>0</xdr:rowOff>
                  </from>
                  <to>
                    <xdr:col>11</xdr:col>
                    <xdr:colOff>664234</xdr:colOff>
                    <xdr:row>20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3" name="Group Box 49">
              <controlPr locked="0"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0</xdr:colOff>
                    <xdr:row>20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4" name="Option Button 50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25</xdr:row>
                    <xdr:rowOff>0</xdr:rowOff>
                  </from>
                  <to>
                    <xdr:col>9</xdr:col>
                    <xdr:colOff>664234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5" name="Option Button 51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25</xdr:row>
                    <xdr:rowOff>0</xdr:rowOff>
                  </from>
                  <to>
                    <xdr:col>10</xdr:col>
                    <xdr:colOff>664234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46" name="Option Button 52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25</xdr:row>
                    <xdr:rowOff>0</xdr:rowOff>
                  </from>
                  <to>
                    <xdr:col>11</xdr:col>
                    <xdr:colOff>664234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47" name="Group Box 53">
              <controlPr locked="0" defaultSize="0" autoFill="0" autoPict="0">
                <anchor moveWithCells="1">
                  <from>
                    <xdr:col>9</xdr:col>
                    <xdr:colOff>0</xdr:colOff>
                    <xdr:row>25</xdr:row>
                    <xdr:rowOff>0</xdr:rowOff>
                  </from>
                  <to>
                    <xdr:col>12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48" name="Option Button 54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26</xdr:row>
                    <xdr:rowOff>0</xdr:rowOff>
                  </from>
                  <to>
                    <xdr:col>9</xdr:col>
                    <xdr:colOff>664234</xdr:colOff>
                    <xdr:row>26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49" name="Option Button 55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26</xdr:row>
                    <xdr:rowOff>0</xdr:rowOff>
                  </from>
                  <to>
                    <xdr:col>10</xdr:col>
                    <xdr:colOff>664234</xdr:colOff>
                    <xdr:row>26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0" name="Option Button 56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26</xdr:row>
                    <xdr:rowOff>0</xdr:rowOff>
                  </from>
                  <to>
                    <xdr:col>11</xdr:col>
                    <xdr:colOff>664234</xdr:colOff>
                    <xdr:row>26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1" name="Group Box 57">
              <controlPr locked="0"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0</xdr:colOff>
                    <xdr:row>26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52" name="Option Button 58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27</xdr:row>
                    <xdr:rowOff>0</xdr:rowOff>
                  </from>
                  <to>
                    <xdr:col>9</xdr:col>
                    <xdr:colOff>664234</xdr:colOff>
                    <xdr:row>27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53" name="Option Button 59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27</xdr:row>
                    <xdr:rowOff>0</xdr:rowOff>
                  </from>
                  <to>
                    <xdr:col>10</xdr:col>
                    <xdr:colOff>664234</xdr:colOff>
                    <xdr:row>27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54" name="Option Button 60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27</xdr:row>
                    <xdr:rowOff>0</xdr:rowOff>
                  </from>
                  <to>
                    <xdr:col>11</xdr:col>
                    <xdr:colOff>664234</xdr:colOff>
                    <xdr:row>27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55" name="Group Box 61">
              <controlPr locked="0" defaultSize="0" autoFill="0" autoPict="0">
                <anchor moveWithCells="1">
                  <from>
                    <xdr:col>9</xdr:col>
                    <xdr:colOff>0</xdr:colOff>
                    <xdr:row>27</xdr:row>
                    <xdr:rowOff>0</xdr:rowOff>
                  </from>
                  <to>
                    <xdr:col>12</xdr:col>
                    <xdr:colOff>0</xdr:colOff>
                    <xdr:row>27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56" name="Option Button 62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28</xdr:row>
                    <xdr:rowOff>0</xdr:rowOff>
                  </from>
                  <to>
                    <xdr:col>9</xdr:col>
                    <xdr:colOff>664234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57" name="Option Button 63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28</xdr:row>
                    <xdr:rowOff>0</xdr:rowOff>
                  </from>
                  <to>
                    <xdr:col>10</xdr:col>
                    <xdr:colOff>664234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58" name="Option Button 64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28</xdr:row>
                    <xdr:rowOff>0</xdr:rowOff>
                  </from>
                  <to>
                    <xdr:col>11</xdr:col>
                    <xdr:colOff>664234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59" name="Group Box 65">
              <controlPr locked="0" defaultSize="0" autoFill="0" autoPict="0">
                <anchor moveWithCells="1">
                  <from>
                    <xdr:col>9</xdr:col>
                    <xdr:colOff>0</xdr:colOff>
                    <xdr:row>28</xdr:row>
                    <xdr:rowOff>0</xdr:rowOff>
                  </from>
                  <to>
                    <xdr:col>12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0" name="Option Button 66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32</xdr:row>
                    <xdr:rowOff>0</xdr:rowOff>
                  </from>
                  <to>
                    <xdr:col>9</xdr:col>
                    <xdr:colOff>664234</xdr:colOff>
                    <xdr:row>32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1" name="Option Button 67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32</xdr:row>
                    <xdr:rowOff>0</xdr:rowOff>
                  </from>
                  <to>
                    <xdr:col>10</xdr:col>
                    <xdr:colOff>664234</xdr:colOff>
                    <xdr:row>32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62" name="Option Button 68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32</xdr:row>
                    <xdr:rowOff>0</xdr:rowOff>
                  </from>
                  <to>
                    <xdr:col>11</xdr:col>
                    <xdr:colOff>664234</xdr:colOff>
                    <xdr:row>32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63" name="Group Box 69">
              <controlPr locked="0"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0</xdr:colOff>
                    <xdr:row>32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64" name="Option Button 70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33</xdr:row>
                    <xdr:rowOff>0</xdr:rowOff>
                  </from>
                  <to>
                    <xdr:col>9</xdr:col>
                    <xdr:colOff>664234</xdr:colOff>
                    <xdr:row>33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65" name="Option Button 71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33</xdr:row>
                    <xdr:rowOff>0</xdr:rowOff>
                  </from>
                  <to>
                    <xdr:col>10</xdr:col>
                    <xdr:colOff>664234</xdr:colOff>
                    <xdr:row>33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66" name="Option Button 72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33</xdr:row>
                    <xdr:rowOff>0</xdr:rowOff>
                  </from>
                  <to>
                    <xdr:col>11</xdr:col>
                    <xdr:colOff>664234</xdr:colOff>
                    <xdr:row>33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67" name="Group Box 73">
              <controlPr locked="0" defaultSize="0" autoFill="0" autoPict="0">
                <anchor moveWithCells="1">
                  <from>
                    <xdr:col>9</xdr:col>
                    <xdr:colOff>0</xdr:colOff>
                    <xdr:row>33</xdr:row>
                    <xdr:rowOff>0</xdr:rowOff>
                  </from>
                  <to>
                    <xdr:col>12</xdr:col>
                    <xdr:colOff>0</xdr:colOff>
                    <xdr:row>33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68" name="Option Button 119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34</xdr:row>
                    <xdr:rowOff>0</xdr:rowOff>
                  </from>
                  <to>
                    <xdr:col>9</xdr:col>
                    <xdr:colOff>664234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69" name="Option Button 120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34</xdr:row>
                    <xdr:rowOff>0</xdr:rowOff>
                  </from>
                  <to>
                    <xdr:col>10</xdr:col>
                    <xdr:colOff>664234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70" name="Option Button 121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34</xdr:row>
                    <xdr:rowOff>0</xdr:rowOff>
                  </from>
                  <to>
                    <xdr:col>11</xdr:col>
                    <xdr:colOff>664234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71" name="Group Box 122">
              <controlPr locked="0" defaultSize="0" autoFill="0" autoPict="0">
                <anchor moveWithCells="1">
                  <from>
                    <xdr:col>9</xdr:col>
                    <xdr:colOff>0</xdr:colOff>
                    <xdr:row>34</xdr:row>
                    <xdr:rowOff>0</xdr:rowOff>
                  </from>
                  <to>
                    <xdr:col>12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72" name="Option Button 123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35</xdr:row>
                    <xdr:rowOff>0</xdr:rowOff>
                  </from>
                  <to>
                    <xdr:col>9</xdr:col>
                    <xdr:colOff>664234</xdr:colOff>
                    <xdr:row>35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73" name="Option Button 124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35</xdr:row>
                    <xdr:rowOff>0</xdr:rowOff>
                  </from>
                  <to>
                    <xdr:col>10</xdr:col>
                    <xdr:colOff>664234</xdr:colOff>
                    <xdr:row>35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74" name="Option Button 125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35</xdr:row>
                    <xdr:rowOff>0</xdr:rowOff>
                  </from>
                  <to>
                    <xdr:col>11</xdr:col>
                    <xdr:colOff>664234</xdr:colOff>
                    <xdr:row>35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75" name="Group Box 126">
              <controlPr locked="0"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0</xdr:colOff>
                    <xdr:row>35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76" name="Option Button 127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36</xdr:row>
                    <xdr:rowOff>0</xdr:rowOff>
                  </from>
                  <to>
                    <xdr:col>9</xdr:col>
                    <xdr:colOff>664234</xdr:colOff>
                    <xdr:row>36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77" name="Option Button 128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36</xdr:row>
                    <xdr:rowOff>0</xdr:rowOff>
                  </from>
                  <to>
                    <xdr:col>10</xdr:col>
                    <xdr:colOff>664234</xdr:colOff>
                    <xdr:row>36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78" name="Option Button 129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36</xdr:row>
                    <xdr:rowOff>0</xdr:rowOff>
                  </from>
                  <to>
                    <xdr:col>11</xdr:col>
                    <xdr:colOff>664234</xdr:colOff>
                    <xdr:row>36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79" name="Group Box 130">
              <controlPr locked="0" defaultSize="0" autoFill="0" autoPict="0">
                <anchor moveWithCells="1">
                  <from>
                    <xdr:col>9</xdr:col>
                    <xdr:colOff>0</xdr:colOff>
                    <xdr:row>36</xdr:row>
                    <xdr:rowOff>0</xdr:rowOff>
                  </from>
                  <to>
                    <xdr:col>12</xdr:col>
                    <xdr:colOff>0</xdr:colOff>
                    <xdr:row>36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80" name="Option Button 131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37</xdr:row>
                    <xdr:rowOff>0</xdr:rowOff>
                  </from>
                  <to>
                    <xdr:col>9</xdr:col>
                    <xdr:colOff>664234</xdr:colOff>
                    <xdr:row>37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81" name="Option Button 132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37</xdr:row>
                    <xdr:rowOff>0</xdr:rowOff>
                  </from>
                  <to>
                    <xdr:col>10</xdr:col>
                    <xdr:colOff>664234</xdr:colOff>
                    <xdr:row>37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82" name="Option Button 133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37</xdr:row>
                    <xdr:rowOff>0</xdr:rowOff>
                  </from>
                  <to>
                    <xdr:col>11</xdr:col>
                    <xdr:colOff>664234</xdr:colOff>
                    <xdr:row>37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83" name="Group Box 134">
              <controlPr locked="0" defaultSize="0" autoFill="0" autoPict="0">
                <anchor moveWithCells="1">
                  <from>
                    <xdr:col>9</xdr:col>
                    <xdr:colOff>0</xdr:colOff>
                    <xdr:row>37</xdr:row>
                    <xdr:rowOff>0</xdr:rowOff>
                  </from>
                  <to>
                    <xdr:col>12</xdr:col>
                    <xdr:colOff>0</xdr:colOff>
                    <xdr:row>37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84" name="Option Button 135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38</xdr:row>
                    <xdr:rowOff>0</xdr:rowOff>
                  </from>
                  <to>
                    <xdr:col>9</xdr:col>
                    <xdr:colOff>664234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85" name="Option Button 136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38</xdr:row>
                    <xdr:rowOff>0</xdr:rowOff>
                  </from>
                  <to>
                    <xdr:col>10</xdr:col>
                    <xdr:colOff>664234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86" name="Option Button 137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38</xdr:row>
                    <xdr:rowOff>0</xdr:rowOff>
                  </from>
                  <to>
                    <xdr:col>11</xdr:col>
                    <xdr:colOff>664234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87" name="Group Box 138">
              <controlPr locked="0" defaultSize="0" autoFill="0" autoPict="0">
                <anchor moveWithCells="1">
                  <from>
                    <xdr:col>9</xdr:col>
                    <xdr:colOff>0</xdr:colOff>
                    <xdr:row>38</xdr:row>
                    <xdr:rowOff>0</xdr:rowOff>
                  </from>
                  <to>
                    <xdr:col>12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88" name="Option Button 139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39</xdr:row>
                    <xdr:rowOff>0</xdr:rowOff>
                  </from>
                  <to>
                    <xdr:col>9</xdr:col>
                    <xdr:colOff>664234</xdr:colOff>
                    <xdr:row>39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89" name="Option Button 140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39</xdr:row>
                    <xdr:rowOff>0</xdr:rowOff>
                  </from>
                  <to>
                    <xdr:col>10</xdr:col>
                    <xdr:colOff>664234</xdr:colOff>
                    <xdr:row>39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90" name="Option Button 141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39</xdr:row>
                    <xdr:rowOff>0</xdr:rowOff>
                  </from>
                  <to>
                    <xdr:col>11</xdr:col>
                    <xdr:colOff>664234</xdr:colOff>
                    <xdr:row>39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91" name="Group Box 142">
              <controlPr locked="0" defaultSize="0" autoFill="0" autoPict="0">
                <anchor moveWithCells="1">
                  <from>
                    <xdr:col>9</xdr:col>
                    <xdr:colOff>0</xdr:colOff>
                    <xdr:row>39</xdr:row>
                    <xdr:rowOff>0</xdr:rowOff>
                  </from>
                  <to>
                    <xdr:col>12</xdr:col>
                    <xdr:colOff>0</xdr:colOff>
                    <xdr:row>39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92" name="Option Button 143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40</xdr:row>
                    <xdr:rowOff>0</xdr:rowOff>
                  </from>
                  <to>
                    <xdr:col>9</xdr:col>
                    <xdr:colOff>664234</xdr:colOff>
                    <xdr:row>40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93" name="Option Button 144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40</xdr:row>
                    <xdr:rowOff>0</xdr:rowOff>
                  </from>
                  <to>
                    <xdr:col>10</xdr:col>
                    <xdr:colOff>664234</xdr:colOff>
                    <xdr:row>40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94" name="Option Button 145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40</xdr:row>
                    <xdr:rowOff>0</xdr:rowOff>
                  </from>
                  <to>
                    <xdr:col>11</xdr:col>
                    <xdr:colOff>664234</xdr:colOff>
                    <xdr:row>40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95" name="Group Box 146">
              <controlPr locked="0" defaultSize="0" autoFill="0" autoPict="0">
                <anchor moveWithCells="1">
                  <from>
                    <xdr:col>9</xdr:col>
                    <xdr:colOff>0</xdr:colOff>
                    <xdr:row>40</xdr:row>
                    <xdr:rowOff>0</xdr:rowOff>
                  </from>
                  <to>
                    <xdr:col>12</xdr:col>
                    <xdr:colOff>0</xdr:colOff>
                    <xdr:row>40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96" name="Option Button 147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41</xdr:row>
                    <xdr:rowOff>0</xdr:rowOff>
                  </from>
                  <to>
                    <xdr:col>9</xdr:col>
                    <xdr:colOff>664234</xdr:colOff>
                    <xdr:row>41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97" name="Option Button 148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41</xdr:row>
                    <xdr:rowOff>0</xdr:rowOff>
                  </from>
                  <to>
                    <xdr:col>10</xdr:col>
                    <xdr:colOff>664234</xdr:colOff>
                    <xdr:row>41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98" name="Option Button 149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41</xdr:row>
                    <xdr:rowOff>0</xdr:rowOff>
                  </from>
                  <to>
                    <xdr:col>11</xdr:col>
                    <xdr:colOff>664234</xdr:colOff>
                    <xdr:row>41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99" name="Group Box 150">
              <controlPr locked="0" defaultSize="0" autoFill="0" autoPict="0">
                <anchor moveWithCells="1">
                  <from>
                    <xdr:col>9</xdr:col>
                    <xdr:colOff>0</xdr:colOff>
                    <xdr:row>41</xdr:row>
                    <xdr:rowOff>0</xdr:rowOff>
                  </from>
                  <to>
                    <xdr:col>12</xdr:col>
                    <xdr:colOff>0</xdr:colOff>
                    <xdr:row>41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00" name="Option Button 151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42</xdr:row>
                    <xdr:rowOff>0</xdr:rowOff>
                  </from>
                  <to>
                    <xdr:col>9</xdr:col>
                    <xdr:colOff>664234</xdr:colOff>
                    <xdr:row>42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01" name="Option Button 152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42</xdr:row>
                    <xdr:rowOff>0</xdr:rowOff>
                  </from>
                  <to>
                    <xdr:col>10</xdr:col>
                    <xdr:colOff>664234</xdr:colOff>
                    <xdr:row>42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02" name="Option Button 153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42</xdr:row>
                    <xdr:rowOff>0</xdr:rowOff>
                  </from>
                  <to>
                    <xdr:col>11</xdr:col>
                    <xdr:colOff>664234</xdr:colOff>
                    <xdr:row>42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03" name="Group Box 154">
              <controlPr locked="0" defaultSize="0" autoFill="0" autoPict="0">
                <anchor moveWithCells="1">
                  <from>
                    <xdr:col>9</xdr:col>
                    <xdr:colOff>0</xdr:colOff>
                    <xdr:row>42</xdr:row>
                    <xdr:rowOff>0</xdr:rowOff>
                  </from>
                  <to>
                    <xdr:col>12</xdr:col>
                    <xdr:colOff>0</xdr:colOff>
                    <xdr:row>42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04" name="Option Button 155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43</xdr:row>
                    <xdr:rowOff>0</xdr:rowOff>
                  </from>
                  <to>
                    <xdr:col>9</xdr:col>
                    <xdr:colOff>664234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05" name="Option Button 156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43</xdr:row>
                    <xdr:rowOff>0</xdr:rowOff>
                  </from>
                  <to>
                    <xdr:col>10</xdr:col>
                    <xdr:colOff>664234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06" name="Option Button 157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43</xdr:row>
                    <xdr:rowOff>0</xdr:rowOff>
                  </from>
                  <to>
                    <xdr:col>11</xdr:col>
                    <xdr:colOff>664234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07" name="Group Box 158">
              <controlPr locked="0" defaultSize="0" autoFill="0" autoPict="0">
                <anchor moveWithCells="1">
                  <from>
                    <xdr:col>9</xdr:col>
                    <xdr:colOff>0</xdr:colOff>
                    <xdr:row>43</xdr:row>
                    <xdr:rowOff>0</xdr:rowOff>
                  </from>
                  <to>
                    <xdr:col>12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08" name="Option Button 159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44</xdr:row>
                    <xdr:rowOff>0</xdr:rowOff>
                  </from>
                  <to>
                    <xdr:col>9</xdr:col>
                    <xdr:colOff>664234</xdr:colOff>
                    <xdr:row>44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09" name="Option Button 160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44</xdr:row>
                    <xdr:rowOff>0</xdr:rowOff>
                  </from>
                  <to>
                    <xdr:col>10</xdr:col>
                    <xdr:colOff>664234</xdr:colOff>
                    <xdr:row>44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10" name="Option Button 161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44</xdr:row>
                    <xdr:rowOff>0</xdr:rowOff>
                  </from>
                  <to>
                    <xdr:col>11</xdr:col>
                    <xdr:colOff>664234</xdr:colOff>
                    <xdr:row>44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11" name="Group Box 162">
              <controlPr locked="0" defaultSize="0" autoFill="0" autoPict="0">
                <anchor moveWithCells="1">
                  <from>
                    <xdr:col>9</xdr:col>
                    <xdr:colOff>0</xdr:colOff>
                    <xdr:row>44</xdr:row>
                    <xdr:rowOff>0</xdr:rowOff>
                  </from>
                  <to>
                    <xdr:col>12</xdr:col>
                    <xdr:colOff>0</xdr:colOff>
                    <xdr:row>44</xdr:row>
                    <xdr:rowOff>198408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F0"/>
    <pageSetUpPr fitToPage="1"/>
  </sheetPr>
  <dimension ref="B2:P58"/>
  <sheetViews>
    <sheetView showRowColHeaders="0" zoomScaleNormal="100" workbookViewId="0">
      <selection activeCell="M9" sqref="M9"/>
    </sheetView>
  </sheetViews>
  <sheetFormatPr defaultColWidth="14.5" defaultRowHeight="14.95" customHeight="1" x14ac:dyDescent="0.2"/>
  <cols>
    <col min="1" max="2" width="2.75" style="86" customWidth="1"/>
    <col min="3" max="3" width="2.75" style="201" customWidth="1"/>
    <col min="4" max="4" width="3.375" style="201" bestFit="1" customWidth="1"/>
    <col min="5" max="5" width="49.875" style="86" customWidth="1"/>
    <col min="6" max="6" width="11.125" style="202" hidden="1" customWidth="1"/>
    <col min="7" max="9" width="8.125" style="202" hidden="1" customWidth="1"/>
    <col min="10" max="12" width="13.125" style="86" customWidth="1"/>
    <col min="13" max="13" width="42.5" style="86" customWidth="1"/>
    <col min="14" max="14" width="2.75" style="86" customWidth="1"/>
    <col min="15" max="15" width="1.125" style="86" customWidth="1"/>
    <col min="16" max="16" width="15.125" style="86" bestFit="1" customWidth="1"/>
    <col min="17" max="16384" width="14.5" style="86"/>
  </cols>
  <sheetData>
    <row r="2" spans="2:16" ht="14.95" customHeight="1" x14ac:dyDescent="0.2">
      <c r="B2" s="150"/>
      <c r="C2" s="151"/>
      <c r="D2" s="151"/>
      <c r="E2" s="152"/>
      <c r="F2" s="153"/>
      <c r="G2" s="153"/>
      <c r="H2" s="153"/>
      <c r="I2" s="153"/>
      <c r="J2" s="152"/>
      <c r="K2" s="152"/>
      <c r="L2" s="152"/>
      <c r="M2" s="152"/>
      <c r="N2" s="155"/>
    </row>
    <row r="3" spans="2:16" ht="45.55" x14ac:dyDescent="0.7">
      <c r="B3" s="156"/>
      <c r="C3" s="87" t="s">
        <v>1</v>
      </c>
      <c r="D3" s="87"/>
      <c r="E3" s="88"/>
      <c r="F3" s="89"/>
      <c r="G3" s="89"/>
      <c r="H3" s="285">
        <f>COUNTIF(H5:H58,"x")</f>
        <v>33</v>
      </c>
      <c r="I3" s="285">
        <f>COUNTIF(I5:I58,"x")</f>
        <v>0</v>
      </c>
      <c r="J3" s="88"/>
      <c r="K3" s="88"/>
      <c r="L3" s="88"/>
      <c r="M3" s="77" t="str">
        <f>IF((H3+I3)&gt;0,"Nejsou vyplněny všechny položky!","")</f>
        <v>Nejsou vyplněny všechny položky!</v>
      </c>
      <c r="N3" s="157"/>
      <c r="O3" s="90"/>
    </row>
    <row r="4" spans="2:16" s="98" customFormat="1" ht="10.9" x14ac:dyDescent="0.15">
      <c r="B4" s="158"/>
      <c r="C4" s="91"/>
      <c r="D4" s="91"/>
      <c r="E4" s="92"/>
      <c r="F4" s="93"/>
      <c r="G4" s="94"/>
      <c r="H4" s="94"/>
      <c r="I4" s="94"/>
      <c r="J4" s="95"/>
      <c r="K4" s="95"/>
      <c r="L4" s="95"/>
      <c r="M4" s="96"/>
      <c r="N4" s="159"/>
      <c r="O4" s="97"/>
    </row>
    <row r="5" spans="2:16" ht="43.5" x14ac:dyDescent="0.2">
      <c r="B5" s="156"/>
      <c r="C5" s="99"/>
      <c r="D5" s="99"/>
      <c r="E5" s="100"/>
      <c r="F5" s="101" t="s">
        <v>3</v>
      </c>
      <c r="G5" s="102" t="s">
        <v>76</v>
      </c>
      <c r="H5" s="103" t="s">
        <v>108</v>
      </c>
      <c r="I5" s="103" t="s">
        <v>109</v>
      </c>
      <c r="J5" s="104" t="s">
        <v>4</v>
      </c>
      <c r="K5" s="104" t="s">
        <v>5</v>
      </c>
      <c r="L5" s="104" t="s">
        <v>6</v>
      </c>
      <c r="M5" s="104" t="s">
        <v>7</v>
      </c>
      <c r="N5" s="157"/>
      <c r="O5" s="90"/>
    </row>
    <row r="6" spans="2:16" s="98" customFormat="1" ht="10.9" x14ac:dyDescent="0.15">
      <c r="B6" s="158"/>
      <c r="C6" s="91"/>
      <c r="D6" s="91"/>
      <c r="E6" s="105"/>
      <c r="F6" s="93"/>
      <c r="G6" s="94"/>
      <c r="H6" s="94"/>
      <c r="I6" s="94"/>
      <c r="J6" s="107"/>
      <c r="K6" s="107"/>
      <c r="L6" s="107"/>
      <c r="M6" s="108"/>
      <c r="N6" s="166"/>
      <c r="O6" s="97"/>
    </row>
    <row r="7" spans="2:16" ht="15.8" customHeight="1" x14ac:dyDescent="0.2">
      <c r="B7" s="156"/>
      <c r="C7" s="109" t="s">
        <v>8</v>
      </c>
      <c r="D7" s="109"/>
      <c r="E7" s="110"/>
      <c r="F7" s="111"/>
      <c r="G7" s="111"/>
      <c r="H7" s="111"/>
      <c r="I7" s="111"/>
      <c r="J7" s="112"/>
      <c r="K7" s="112"/>
      <c r="L7" s="112"/>
      <c r="M7" s="113" t="str">
        <f>IF(COUNTIF(H9:I10,"x")&gt;0,"Nejsou vyplněny všechny položky!","")</f>
        <v>Nejsou vyplněny všechny položky!</v>
      </c>
      <c r="N7" s="167"/>
      <c r="O7" s="90"/>
    </row>
    <row r="8" spans="2:16" s="98" customFormat="1" ht="5.45" x14ac:dyDescent="0.15">
      <c r="B8" s="158"/>
      <c r="C8" s="91"/>
      <c r="D8" s="91"/>
      <c r="E8" s="105"/>
      <c r="F8" s="106"/>
      <c r="G8" s="95"/>
      <c r="H8" s="95"/>
      <c r="I8" s="95"/>
      <c r="J8" s="107"/>
      <c r="K8" s="107"/>
      <c r="L8" s="107"/>
      <c r="M8" s="108"/>
      <c r="N8" s="166"/>
      <c r="O8" s="97"/>
      <c r="P8" s="128"/>
    </row>
    <row r="9" spans="2:16" ht="40.75" x14ac:dyDescent="0.2">
      <c r="B9" s="156"/>
      <c r="C9" s="99"/>
      <c r="D9" s="323" t="s">
        <v>186</v>
      </c>
      <c r="E9" s="322" t="s">
        <v>11</v>
      </c>
      <c r="F9" s="129">
        <v>4</v>
      </c>
      <c r="G9" s="127"/>
      <c r="H9" s="115" t="str">
        <f>IF(G9="","x","")</f>
        <v>x</v>
      </c>
      <c r="I9" s="115" t="str">
        <f>IF(AND(G9=1,M9=""),"x","")</f>
        <v/>
      </c>
      <c r="J9" s="116"/>
      <c r="K9" s="117"/>
      <c r="L9" s="118"/>
      <c r="M9" s="313"/>
      <c r="N9" s="167"/>
      <c r="O9" s="90"/>
      <c r="P9" s="119" t="str">
        <f>IF(I9="x","doplňte STRUČNÉ zdůvodnění","")</f>
        <v/>
      </c>
    </row>
    <row r="10" spans="2:16" ht="40.75" x14ac:dyDescent="0.2">
      <c r="B10" s="156"/>
      <c r="C10" s="99"/>
      <c r="D10" s="323" t="s">
        <v>187</v>
      </c>
      <c r="E10" s="322" t="s">
        <v>18</v>
      </c>
      <c r="F10" s="129">
        <v>4</v>
      </c>
      <c r="G10" s="127"/>
      <c r="H10" s="115" t="str">
        <f>IF(G10="","x","")</f>
        <v>x</v>
      </c>
      <c r="I10" s="115" t="str">
        <f>IF(AND(G10=1,M10=""),"x","")</f>
        <v/>
      </c>
      <c r="J10" s="116"/>
      <c r="K10" s="117"/>
      <c r="L10" s="118"/>
      <c r="M10" s="313"/>
      <c r="N10" s="167"/>
      <c r="O10" s="90"/>
      <c r="P10" s="119" t="str">
        <f>IF(I10="x","doplňte STRUČNÉ zdůvodnění","")</f>
        <v/>
      </c>
    </row>
    <row r="11" spans="2:16" ht="15.65" x14ac:dyDescent="0.2">
      <c r="B11" s="156"/>
      <c r="C11" s="99"/>
      <c r="D11" s="99"/>
      <c r="E11" s="120"/>
      <c r="F11" s="93"/>
      <c r="G11" s="121"/>
      <c r="H11" s="121"/>
      <c r="I11" s="121"/>
      <c r="J11" s="122"/>
      <c r="K11" s="122"/>
      <c r="L11" s="122"/>
      <c r="M11" s="123"/>
      <c r="N11" s="167"/>
      <c r="O11" s="90"/>
      <c r="P11" s="119"/>
    </row>
    <row r="12" spans="2:16" ht="15.8" customHeight="1" x14ac:dyDescent="0.2">
      <c r="B12" s="156"/>
      <c r="C12" s="109" t="s">
        <v>156</v>
      </c>
      <c r="D12" s="109"/>
      <c r="E12" s="110"/>
      <c r="F12" s="111"/>
      <c r="G12" s="111"/>
      <c r="H12" s="111"/>
      <c r="I12" s="111"/>
      <c r="J12" s="112"/>
      <c r="K12" s="112"/>
      <c r="L12" s="112"/>
      <c r="M12" s="383" t="str">
        <f>IF(COUNTIF(H15:I22,"x")&gt;0,"Nejsou vyplněny všechny položky!","")</f>
        <v>Nejsou vyplněny všechny položky!</v>
      </c>
      <c r="N12" s="167"/>
      <c r="O12" s="90"/>
    </row>
    <row r="13" spans="2:16" ht="15.8" customHeight="1" x14ac:dyDescent="0.2">
      <c r="B13" s="156"/>
      <c r="C13" s="109" t="s">
        <v>121</v>
      </c>
      <c r="D13" s="109"/>
      <c r="E13" s="110"/>
      <c r="F13" s="111"/>
      <c r="G13" s="111"/>
      <c r="H13" s="111"/>
      <c r="I13" s="111"/>
      <c r="J13" s="112"/>
      <c r="K13" s="112"/>
      <c r="L13" s="112"/>
      <c r="M13" s="383"/>
      <c r="N13" s="167"/>
      <c r="O13" s="90"/>
    </row>
    <row r="14" spans="2:16" s="98" customFormat="1" ht="12.9" x14ac:dyDescent="0.15">
      <c r="B14" s="158"/>
      <c r="C14" s="91"/>
      <c r="D14" s="91"/>
      <c r="E14" s="105"/>
      <c r="F14" s="106"/>
      <c r="G14" s="95"/>
      <c r="H14" s="95"/>
      <c r="I14" s="95"/>
      <c r="J14" s="107"/>
      <c r="K14" s="107"/>
      <c r="L14" s="107"/>
      <c r="M14" s="108"/>
      <c r="N14" s="167"/>
      <c r="O14" s="97"/>
      <c r="P14" s="128"/>
    </row>
    <row r="15" spans="2:16" ht="27.2" x14ac:dyDescent="0.2">
      <c r="B15" s="156"/>
      <c r="C15" s="99"/>
      <c r="D15" s="323" t="s">
        <v>188</v>
      </c>
      <c r="E15" s="322" t="s">
        <v>24</v>
      </c>
      <c r="F15" s="114">
        <v>2</v>
      </c>
      <c r="G15" s="83"/>
      <c r="H15" s="115" t="str">
        <f t="shared" ref="H15:H22" si="0">IF(G15="","x","")</f>
        <v>x</v>
      </c>
      <c r="I15" s="115" t="str">
        <f t="shared" ref="I15:I22" si="1">IF(AND(G15=1,M15=""),"x","")</f>
        <v/>
      </c>
      <c r="J15" s="116"/>
      <c r="K15" s="117"/>
      <c r="L15" s="118"/>
      <c r="M15" s="313"/>
      <c r="N15" s="167"/>
      <c r="O15" s="97"/>
      <c r="P15" s="119" t="str">
        <f t="shared" ref="P15:P22" si="2">IF(I15="x","doplňte STRUČNÉ zdůvodnění","")</f>
        <v/>
      </c>
    </row>
    <row r="16" spans="2:16" ht="27.2" x14ac:dyDescent="0.2">
      <c r="B16" s="156"/>
      <c r="C16" s="99"/>
      <c r="D16" s="323" t="s">
        <v>189</v>
      </c>
      <c r="E16" s="322" t="s">
        <v>26</v>
      </c>
      <c r="F16" s="114">
        <v>2</v>
      </c>
      <c r="G16" s="83"/>
      <c r="H16" s="115" t="str">
        <f t="shared" si="0"/>
        <v>x</v>
      </c>
      <c r="I16" s="115" t="str">
        <f t="shared" si="1"/>
        <v/>
      </c>
      <c r="J16" s="116"/>
      <c r="K16" s="117"/>
      <c r="L16" s="118"/>
      <c r="M16" s="313"/>
      <c r="N16" s="167"/>
      <c r="O16" s="90"/>
      <c r="P16" s="119" t="str">
        <f t="shared" si="2"/>
        <v/>
      </c>
    </row>
    <row r="17" spans="2:16" ht="15.65" x14ac:dyDescent="0.2">
      <c r="B17" s="156"/>
      <c r="C17" s="99"/>
      <c r="D17" s="323" t="s">
        <v>190</v>
      </c>
      <c r="E17" s="322" t="s">
        <v>27</v>
      </c>
      <c r="F17" s="114">
        <v>1</v>
      </c>
      <c r="G17" s="83"/>
      <c r="H17" s="115" t="str">
        <f t="shared" si="0"/>
        <v>x</v>
      </c>
      <c r="I17" s="115" t="str">
        <f t="shared" si="1"/>
        <v/>
      </c>
      <c r="J17" s="116"/>
      <c r="K17" s="117"/>
      <c r="L17" s="118"/>
      <c r="M17" s="313"/>
      <c r="N17" s="167"/>
      <c r="O17" s="90"/>
      <c r="P17" s="119" t="str">
        <f t="shared" si="2"/>
        <v/>
      </c>
    </row>
    <row r="18" spans="2:16" ht="27.2" x14ac:dyDescent="0.2">
      <c r="B18" s="156"/>
      <c r="C18" s="99"/>
      <c r="D18" s="323" t="s">
        <v>191</v>
      </c>
      <c r="E18" s="322" t="s">
        <v>128</v>
      </c>
      <c r="F18" s="114">
        <v>1</v>
      </c>
      <c r="G18" s="83"/>
      <c r="H18" s="115" t="str">
        <f t="shared" si="0"/>
        <v>x</v>
      </c>
      <c r="I18" s="115" t="str">
        <f t="shared" si="1"/>
        <v/>
      </c>
      <c r="J18" s="116"/>
      <c r="K18" s="117"/>
      <c r="L18" s="118"/>
      <c r="M18" s="313"/>
      <c r="N18" s="167"/>
      <c r="O18" s="90"/>
      <c r="P18" s="119" t="str">
        <f t="shared" si="2"/>
        <v/>
      </c>
    </row>
    <row r="19" spans="2:16" ht="27.2" x14ac:dyDescent="0.2">
      <c r="B19" s="156"/>
      <c r="C19" s="99"/>
      <c r="D19" s="323" t="s">
        <v>192</v>
      </c>
      <c r="E19" s="322" t="s">
        <v>129</v>
      </c>
      <c r="F19" s="114">
        <v>1</v>
      </c>
      <c r="G19" s="83"/>
      <c r="H19" s="115" t="str">
        <f t="shared" si="0"/>
        <v>x</v>
      </c>
      <c r="I19" s="115" t="str">
        <f t="shared" si="1"/>
        <v/>
      </c>
      <c r="J19" s="116"/>
      <c r="K19" s="117"/>
      <c r="L19" s="118"/>
      <c r="M19" s="313"/>
      <c r="N19" s="167"/>
      <c r="O19" s="90"/>
      <c r="P19" s="119" t="str">
        <f t="shared" si="2"/>
        <v/>
      </c>
    </row>
    <row r="20" spans="2:16" ht="40.75" x14ac:dyDescent="0.2">
      <c r="B20" s="156"/>
      <c r="C20" s="99"/>
      <c r="D20" s="323" t="s">
        <v>193</v>
      </c>
      <c r="E20" s="322" t="s">
        <v>130</v>
      </c>
      <c r="F20" s="114">
        <v>1</v>
      </c>
      <c r="G20" s="83"/>
      <c r="H20" s="115" t="str">
        <f t="shared" si="0"/>
        <v>x</v>
      </c>
      <c r="I20" s="115" t="str">
        <f t="shared" si="1"/>
        <v/>
      </c>
      <c r="J20" s="116"/>
      <c r="K20" s="117"/>
      <c r="L20" s="118"/>
      <c r="M20" s="313"/>
      <c r="N20" s="167"/>
      <c r="O20" s="90"/>
      <c r="P20" s="119" t="str">
        <f t="shared" si="2"/>
        <v/>
      </c>
    </row>
    <row r="21" spans="2:16" ht="27.2" x14ac:dyDescent="0.2">
      <c r="B21" s="156"/>
      <c r="C21" s="99"/>
      <c r="D21" s="323" t="s">
        <v>194</v>
      </c>
      <c r="E21" s="322" t="s">
        <v>131</v>
      </c>
      <c r="F21" s="114" t="s">
        <v>33</v>
      </c>
      <c r="G21" s="83"/>
      <c r="H21" s="115" t="str">
        <f t="shared" si="0"/>
        <v>x</v>
      </c>
      <c r="I21" s="115" t="str">
        <f t="shared" si="1"/>
        <v/>
      </c>
      <c r="J21" s="116"/>
      <c r="K21" s="117"/>
      <c r="L21" s="118"/>
      <c r="M21" s="313"/>
      <c r="N21" s="167"/>
      <c r="O21" s="90"/>
      <c r="P21" s="119" t="str">
        <f t="shared" si="2"/>
        <v/>
      </c>
    </row>
    <row r="22" spans="2:16" ht="27.2" x14ac:dyDescent="0.2">
      <c r="B22" s="156"/>
      <c r="C22" s="99"/>
      <c r="D22" s="323" t="s">
        <v>195</v>
      </c>
      <c r="E22" s="322" t="s">
        <v>132</v>
      </c>
      <c r="F22" s="114">
        <v>4</v>
      </c>
      <c r="G22" s="83"/>
      <c r="H22" s="115" t="str">
        <f t="shared" si="0"/>
        <v>x</v>
      </c>
      <c r="I22" s="115" t="str">
        <f t="shared" si="1"/>
        <v/>
      </c>
      <c r="J22" s="116"/>
      <c r="K22" s="117"/>
      <c r="L22" s="118"/>
      <c r="M22" s="313"/>
      <c r="N22" s="167"/>
      <c r="O22" s="90"/>
      <c r="P22" s="119" t="str">
        <f t="shared" si="2"/>
        <v/>
      </c>
    </row>
    <row r="23" spans="2:16" ht="15.65" x14ac:dyDescent="0.2">
      <c r="B23" s="156"/>
      <c r="C23" s="99"/>
      <c r="D23" s="99"/>
      <c r="E23" s="120"/>
      <c r="F23" s="93"/>
      <c r="G23" s="121"/>
      <c r="H23" s="121"/>
      <c r="I23" s="121"/>
      <c r="J23" s="122"/>
      <c r="K23" s="122"/>
      <c r="L23" s="122"/>
      <c r="M23" s="123"/>
      <c r="N23" s="167"/>
      <c r="O23" s="90"/>
      <c r="P23" s="119"/>
    </row>
    <row r="24" spans="2:16" ht="15.8" customHeight="1" x14ac:dyDescent="0.2">
      <c r="B24" s="156"/>
      <c r="C24" s="109" t="s">
        <v>34</v>
      </c>
      <c r="D24" s="109"/>
      <c r="E24" s="110"/>
      <c r="F24" s="111"/>
      <c r="G24" s="111"/>
      <c r="H24" s="111"/>
      <c r="I24" s="111"/>
      <c r="J24" s="112"/>
      <c r="K24" s="112"/>
      <c r="L24" s="112"/>
      <c r="M24" s="113" t="str">
        <f>IF(COUNTIF(H26:I31,"x")&gt;0,"Nejsou vyplněny všechny položky!","")</f>
        <v>Nejsou vyplněny všechny položky!</v>
      </c>
      <c r="N24" s="167"/>
      <c r="O24" s="90"/>
      <c r="P24" s="119"/>
    </row>
    <row r="25" spans="2:16" s="98" customFormat="1" ht="12.9" x14ac:dyDescent="0.15">
      <c r="B25" s="158"/>
      <c r="C25" s="91"/>
      <c r="D25" s="91"/>
      <c r="E25" s="105"/>
      <c r="F25" s="106"/>
      <c r="G25" s="95"/>
      <c r="H25" s="95"/>
      <c r="I25" s="95"/>
      <c r="J25" s="107"/>
      <c r="K25" s="107"/>
      <c r="L25" s="107"/>
      <c r="M25" s="108"/>
      <c r="N25" s="167"/>
      <c r="O25" s="97"/>
      <c r="P25" s="128"/>
    </row>
    <row r="26" spans="2:16" ht="15.65" x14ac:dyDescent="0.2">
      <c r="B26" s="156"/>
      <c r="C26" s="99"/>
      <c r="D26" s="323" t="s">
        <v>196</v>
      </c>
      <c r="E26" s="322" t="s">
        <v>79</v>
      </c>
      <c r="F26" s="114">
        <v>1</v>
      </c>
      <c r="G26" s="85"/>
      <c r="H26" s="115" t="str">
        <f t="shared" ref="H26:H31" si="3">IF(G26="","x","")</f>
        <v>x</v>
      </c>
      <c r="I26" s="115" t="str">
        <f t="shared" ref="I26:I31" si="4">IF(AND(G26=1,M26=""),"x","")</f>
        <v/>
      </c>
      <c r="J26" s="116"/>
      <c r="K26" s="117"/>
      <c r="L26" s="118"/>
      <c r="M26" s="313"/>
      <c r="N26" s="167"/>
      <c r="O26" s="90"/>
      <c r="P26" s="119" t="str">
        <f t="shared" ref="P26:P31" si="5">IF(I26="x","doplňte STRUČNÉ zdůvodnění","")</f>
        <v/>
      </c>
    </row>
    <row r="27" spans="2:16" ht="27.2" x14ac:dyDescent="0.2">
      <c r="B27" s="156"/>
      <c r="C27" s="99"/>
      <c r="D27" s="323" t="s">
        <v>197</v>
      </c>
      <c r="E27" s="322" t="s">
        <v>233</v>
      </c>
      <c r="F27" s="114">
        <v>4</v>
      </c>
      <c r="G27" s="85"/>
      <c r="H27" s="115" t="str">
        <f t="shared" si="3"/>
        <v>x</v>
      </c>
      <c r="I27" s="115" t="str">
        <f t="shared" si="4"/>
        <v/>
      </c>
      <c r="J27" s="116"/>
      <c r="K27" s="117"/>
      <c r="L27" s="118"/>
      <c r="M27" s="313"/>
      <c r="N27" s="167"/>
      <c r="O27" s="90"/>
      <c r="P27" s="119" t="str">
        <f t="shared" si="5"/>
        <v/>
      </c>
    </row>
    <row r="28" spans="2:16" ht="40.75" x14ac:dyDescent="0.2">
      <c r="B28" s="156"/>
      <c r="C28" s="99"/>
      <c r="D28" s="323" t="s">
        <v>198</v>
      </c>
      <c r="E28" s="322" t="s">
        <v>35</v>
      </c>
      <c r="F28" s="114">
        <v>2</v>
      </c>
      <c r="G28" s="85"/>
      <c r="H28" s="115" t="str">
        <f t="shared" si="3"/>
        <v>x</v>
      </c>
      <c r="I28" s="115" t="str">
        <f t="shared" si="4"/>
        <v/>
      </c>
      <c r="J28" s="116"/>
      <c r="K28" s="117"/>
      <c r="L28" s="118"/>
      <c r="M28" s="313"/>
      <c r="N28" s="167"/>
      <c r="O28" s="90"/>
      <c r="P28" s="119" t="str">
        <f t="shared" si="5"/>
        <v/>
      </c>
    </row>
    <row r="29" spans="2:16" ht="27.2" x14ac:dyDescent="0.2">
      <c r="B29" s="156"/>
      <c r="C29" s="99"/>
      <c r="D29" s="323" t="s">
        <v>199</v>
      </c>
      <c r="E29" s="322" t="s">
        <v>36</v>
      </c>
      <c r="F29" s="114">
        <v>2</v>
      </c>
      <c r="G29" s="85"/>
      <c r="H29" s="115" t="str">
        <f t="shared" si="3"/>
        <v>x</v>
      </c>
      <c r="I29" s="115" t="str">
        <f t="shared" si="4"/>
        <v/>
      </c>
      <c r="J29" s="116"/>
      <c r="K29" s="117"/>
      <c r="L29" s="118"/>
      <c r="M29" s="313"/>
      <c r="N29" s="167"/>
      <c r="O29" s="90"/>
      <c r="P29" s="119" t="str">
        <f t="shared" si="5"/>
        <v/>
      </c>
    </row>
    <row r="30" spans="2:16" ht="54.35" x14ac:dyDescent="0.2">
      <c r="B30" s="156"/>
      <c r="C30" s="99"/>
      <c r="D30" s="323" t="s">
        <v>200</v>
      </c>
      <c r="E30" s="322" t="s">
        <v>38</v>
      </c>
      <c r="F30" s="114">
        <v>3</v>
      </c>
      <c r="G30" s="85"/>
      <c r="H30" s="115" t="str">
        <f t="shared" si="3"/>
        <v>x</v>
      </c>
      <c r="I30" s="115" t="str">
        <f t="shared" si="4"/>
        <v/>
      </c>
      <c r="J30" s="116"/>
      <c r="K30" s="117"/>
      <c r="L30" s="118"/>
      <c r="M30" s="313"/>
      <c r="N30" s="167"/>
      <c r="O30" s="90"/>
      <c r="P30" s="119" t="str">
        <f t="shared" si="5"/>
        <v/>
      </c>
    </row>
    <row r="31" spans="2:16" ht="40.75" x14ac:dyDescent="0.2">
      <c r="B31" s="156"/>
      <c r="C31" s="99"/>
      <c r="D31" s="323" t="s">
        <v>201</v>
      </c>
      <c r="E31" s="322" t="s">
        <v>39</v>
      </c>
      <c r="F31" s="114">
        <v>3</v>
      </c>
      <c r="G31" s="85"/>
      <c r="H31" s="115" t="str">
        <f t="shared" si="3"/>
        <v>x</v>
      </c>
      <c r="I31" s="115" t="str">
        <f t="shared" si="4"/>
        <v/>
      </c>
      <c r="J31" s="116"/>
      <c r="K31" s="117"/>
      <c r="L31" s="118"/>
      <c r="M31" s="313"/>
      <c r="N31" s="167"/>
      <c r="O31" s="90"/>
      <c r="P31" s="119" t="str">
        <f t="shared" si="5"/>
        <v/>
      </c>
    </row>
    <row r="32" spans="2:16" ht="15.65" x14ac:dyDescent="0.2">
      <c r="B32" s="156"/>
      <c r="C32" s="99"/>
      <c r="D32" s="99"/>
      <c r="E32" s="120"/>
      <c r="F32" s="93"/>
      <c r="G32" s="121"/>
      <c r="H32" s="121"/>
      <c r="I32" s="121"/>
      <c r="J32" s="122"/>
      <c r="K32" s="122"/>
      <c r="L32" s="122"/>
      <c r="M32" s="123"/>
      <c r="N32" s="167"/>
      <c r="O32" s="97"/>
      <c r="P32" s="119"/>
    </row>
    <row r="33" spans="2:16" ht="15.8" customHeight="1" x14ac:dyDescent="0.2">
      <c r="B33" s="156"/>
      <c r="C33" s="109" t="s">
        <v>157</v>
      </c>
      <c r="D33" s="109"/>
      <c r="E33" s="110"/>
      <c r="F33" s="111"/>
      <c r="G33" s="111"/>
      <c r="H33" s="111"/>
      <c r="I33" s="111"/>
      <c r="J33" s="112"/>
      <c r="K33" s="112"/>
      <c r="L33" s="112"/>
      <c r="M33" s="113" t="str">
        <f>IF(COUNTIF(H35:I42,"x")&gt;0,"Nejsou vyplněny všechny položky!","")</f>
        <v>Nejsou vyplněny všechny položky!</v>
      </c>
      <c r="N33" s="167"/>
      <c r="O33" s="90"/>
      <c r="P33" s="119"/>
    </row>
    <row r="34" spans="2:16" s="98" customFormat="1" ht="12.9" x14ac:dyDescent="0.15">
      <c r="B34" s="158"/>
      <c r="C34" s="91"/>
      <c r="D34" s="91"/>
      <c r="E34" s="105"/>
      <c r="F34" s="106"/>
      <c r="G34" s="95"/>
      <c r="H34" s="95"/>
      <c r="I34" s="95"/>
      <c r="J34" s="107"/>
      <c r="K34" s="107"/>
      <c r="L34" s="107"/>
      <c r="M34" s="108"/>
      <c r="N34" s="167"/>
      <c r="O34" s="97"/>
      <c r="P34" s="128"/>
    </row>
    <row r="35" spans="2:16" ht="40.75" x14ac:dyDescent="0.2">
      <c r="B35" s="156"/>
      <c r="C35" s="99"/>
      <c r="D35" s="323" t="s">
        <v>202</v>
      </c>
      <c r="E35" s="322" t="s">
        <v>133</v>
      </c>
      <c r="F35" s="114">
        <v>4</v>
      </c>
      <c r="G35" s="85"/>
      <c r="H35" s="115" t="str">
        <f t="shared" ref="H35:H42" si="6">IF(G35="","x","")</f>
        <v>x</v>
      </c>
      <c r="I35" s="115" t="str">
        <f t="shared" ref="I35:I42" si="7">IF(AND(G35=1,M35=""),"x","")</f>
        <v/>
      </c>
      <c r="J35" s="116"/>
      <c r="K35" s="117"/>
      <c r="L35" s="118"/>
      <c r="M35" s="313"/>
      <c r="N35" s="167"/>
      <c r="O35" s="90"/>
      <c r="P35" s="119" t="str">
        <f t="shared" ref="P35:P42" si="8">IF(I35="x","doplňte STRUČNÉ zdůvodnění","")</f>
        <v/>
      </c>
    </row>
    <row r="36" spans="2:16" ht="27.2" x14ac:dyDescent="0.2">
      <c r="B36" s="156"/>
      <c r="C36" s="99"/>
      <c r="D36" s="323" t="s">
        <v>203</v>
      </c>
      <c r="E36" s="322" t="s">
        <v>134</v>
      </c>
      <c r="F36" s="114">
        <v>3</v>
      </c>
      <c r="G36" s="85"/>
      <c r="H36" s="115" t="str">
        <f t="shared" si="6"/>
        <v>x</v>
      </c>
      <c r="I36" s="115" t="str">
        <f t="shared" si="7"/>
        <v/>
      </c>
      <c r="J36" s="116"/>
      <c r="K36" s="117"/>
      <c r="L36" s="118"/>
      <c r="M36" s="313"/>
      <c r="N36" s="167"/>
      <c r="O36" s="90"/>
      <c r="P36" s="119" t="str">
        <f t="shared" si="8"/>
        <v/>
      </c>
    </row>
    <row r="37" spans="2:16" ht="27.2" x14ac:dyDescent="0.2">
      <c r="B37" s="156"/>
      <c r="C37" s="99"/>
      <c r="D37" s="323" t="s">
        <v>204</v>
      </c>
      <c r="E37" s="322" t="s">
        <v>149</v>
      </c>
      <c r="F37" s="130">
        <v>1</v>
      </c>
      <c r="G37" s="85"/>
      <c r="H37" s="115" t="str">
        <f t="shared" si="6"/>
        <v>x</v>
      </c>
      <c r="I37" s="115" t="str">
        <f t="shared" si="7"/>
        <v/>
      </c>
      <c r="J37" s="116"/>
      <c r="K37" s="117"/>
      <c r="L37" s="118"/>
      <c r="M37" s="313"/>
      <c r="N37" s="167"/>
      <c r="O37" s="90"/>
      <c r="P37" s="119" t="str">
        <f t="shared" si="8"/>
        <v/>
      </c>
    </row>
    <row r="38" spans="2:16" ht="40.75" x14ac:dyDescent="0.2">
      <c r="B38" s="156"/>
      <c r="C38" s="99"/>
      <c r="D38" s="323" t="s">
        <v>205</v>
      </c>
      <c r="E38" s="322" t="s">
        <v>148</v>
      </c>
      <c r="F38" s="114" t="s">
        <v>33</v>
      </c>
      <c r="G38" s="85"/>
      <c r="H38" s="115" t="str">
        <f t="shared" si="6"/>
        <v>x</v>
      </c>
      <c r="I38" s="115" t="str">
        <f t="shared" si="7"/>
        <v/>
      </c>
      <c r="J38" s="116"/>
      <c r="K38" s="117"/>
      <c r="L38" s="118"/>
      <c r="M38" s="313"/>
      <c r="N38" s="167"/>
      <c r="O38" s="90"/>
      <c r="P38" s="119" t="str">
        <f t="shared" si="8"/>
        <v/>
      </c>
    </row>
    <row r="39" spans="2:16" ht="27.2" x14ac:dyDescent="0.2">
      <c r="B39" s="156"/>
      <c r="C39" s="99"/>
      <c r="D39" s="323" t="s">
        <v>206</v>
      </c>
      <c r="E39" s="322" t="s">
        <v>135</v>
      </c>
      <c r="F39" s="114">
        <v>2</v>
      </c>
      <c r="G39" s="85"/>
      <c r="H39" s="115" t="str">
        <f t="shared" si="6"/>
        <v>x</v>
      </c>
      <c r="I39" s="115" t="str">
        <f t="shared" si="7"/>
        <v/>
      </c>
      <c r="J39" s="116"/>
      <c r="K39" s="117"/>
      <c r="L39" s="118"/>
      <c r="M39" s="313"/>
      <c r="N39" s="167"/>
      <c r="O39" s="90"/>
      <c r="P39" s="119" t="str">
        <f t="shared" si="8"/>
        <v/>
      </c>
    </row>
    <row r="40" spans="2:16" ht="27.2" x14ac:dyDescent="0.2">
      <c r="B40" s="156"/>
      <c r="C40" s="99"/>
      <c r="D40" s="323" t="s">
        <v>207</v>
      </c>
      <c r="E40" s="322" t="s">
        <v>150</v>
      </c>
      <c r="F40" s="114">
        <v>2</v>
      </c>
      <c r="G40" s="85"/>
      <c r="H40" s="115" t="str">
        <f t="shared" si="6"/>
        <v>x</v>
      </c>
      <c r="I40" s="115" t="str">
        <f t="shared" si="7"/>
        <v/>
      </c>
      <c r="J40" s="116"/>
      <c r="K40" s="117"/>
      <c r="L40" s="118"/>
      <c r="M40" s="313"/>
      <c r="N40" s="167"/>
      <c r="O40" s="90"/>
      <c r="P40" s="119" t="str">
        <f t="shared" si="8"/>
        <v/>
      </c>
    </row>
    <row r="41" spans="2:16" ht="15.65" x14ac:dyDescent="0.2">
      <c r="B41" s="156"/>
      <c r="C41" s="99"/>
      <c r="D41" s="323" t="s">
        <v>208</v>
      </c>
      <c r="E41" s="322" t="s">
        <v>136</v>
      </c>
      <c r="F41" s="114">
        <v>2</v>
      </c>
      <c r="G41" s="85"/>
      <c r="H41" s="115" t="str">
        <f t="shared" si="6"/>
        <v>x</v>
      </c>
      <c r="I41" s="115" t="str">
        <f t="shared" si="7"/>
        <v/>
      </c>
      <c r="J41" s="116"/>
      <c r="K41" s="117"/>
      <c r="L41" s="118"/>
      <c r="M41" s="313"/>
      <c r="N41" s="167"/>
      <c r="O41" s="90"/>
      <c r="P41" s="119" t="str">
        <f t="shared" si="8"/>
        <v/>
      </c>
    </row>
    <row r="42" spans="2:16" ht="15.65" x14ac:dyDescent="0.2">
      <c r="B42" s="156"/>
      <c r="C42" s="99"/>
      <c r="D42" s="323" t="s">
        <v>209</v>
      </c>
      <c r="E42" s="322" t="s">
        <v>137</v>
      </c>
      <c r="F42" s="114">
        <v>4</v>
      </c>
      <c r="G42" s="85"/>
      <c r="H42" s="115" t="str">
        <f t="shared" si="6"/>
        <v>x</v>
      </c>
      <c r="I42" s="115" t="str">
        <f t="shared" si="7"/>
        <v/>
      </c>
      <c r="J42" s="116"/>
      <c r="K42" s="117"/>
      <c r="L42" s="118"/>
      <c r="M42" s="313"/>
      <c r="N42" s="167"/>
      <c r="O42" s="90"/>
      <c r="P42" s="119" t="str">
        <f t="shared" si="8"/>
        <v/>
      </c>
    </row>
    <row r="43" spans="2:16" ht="15.65" x14ac:dyDescent="0.2">
      <c r="B43" s="156"/>
      <c r="C43" s="99"/>
      <c r="D43" s="99"/>
      <c r="E43" s="120"/>
      <c r="F43" s="93"/>
      <c r="G43" s="121"/>
      <c r="H43" s="121"/>
      <c r="I43" s="121"/>
      <c r="J43" s="122"/>
      <c r="K43" s="122"/>
      <c r="L43" s="122"/>
      <c r="M43" s="123"/>
      <c r="N43" s="167"/>
      <c r="O43" s="90"/>
      <c r="P43" s="119"/>
    </row>
    <row r="44" spans="2:16" ht="15.8" customHeight="1" x14ac:dyDescent="0.2">
      <c r="B44" s="156"/>
      <c r="C44" s="110" t="s">
        <v>124</v>
      </c>
      <c r="D44" s="110"/>
      <c r="E44" s="110"/>
      <c r="F44" s="111"/>
      <c r="G44" s="111"/>
      <c r="H44" s="111"/>
      <c r="I44" s="111"/>
      <c r="J44" s="112"/>
      <c r="K44" s="112"/>
      <c r="L44" s="112"/>
      <c r="M44" s="383" t="str">
        <f>IF(COUNTIF(H47:I55,"x")&gt;0,"Nejsou vyplněny všechny položky!","")</f>
        <v>Nejsou vyplněny všechny položky!</v>
      </c>
      <c r="N44" s="167"/>
      <c r="O44" s="90"/>
      <c r="P44" s="119"/>
    </row>
    <row r="45" spans="2:16" ht="15.8" customHeight="1" x14ac:dyDescent="0.2">
      <c r="B45" s="156"/>
      <c r="C45" s="110" t="s">
        <v>123</v>
      </c>
      <c r="D45" s="110"/>
      <c r="E45" s="110"/>
      <c r="F45" s="111"/>
      <c r="G45" s="111"/>
      <c r="H45" s="111"/>
      <c r="I45" s="111"/>
      <c r="J45" s="112"/>
      <c r="K45" s="112"/>
      <c r="L45" s="112"/>
      <c r="M45" s="383"/>
      <c r="N45" s="167"/>
      <c r="O45" s="90"/>
      <c r="P45" s="119"/>
    </row>
    <row r="46" spans="2:16" s="98" customFormat="1" ht="12.9" x14ac:dyDescent="0.15">
      <c r="B46" s="158"/>
      <c r="C46" s="91"/>
      <c r="D46" s="91"/>
      <c r="E46" s="105"/>
      <c r="F46" s="106"/>
      <c r="G46" s="95"/>
      <c r="H46" s="95"/>
      <c r="I46" s="95"/>
      <c r="J46" s="107"/>
      <c r="K46" s="107"/>
      <c r="L46" s="107"/>
      <c r="M46" s="108"/>
      <c r="N46" s="167"/>
      <c r="O46" s="97"/>
      <c r="P46" s="128"/>
    </row>
    <row r="47" spans="2:16" ht="15.65" x14ac:dyDescent="0.2">
      <c r="B47" s="156"/>
      <c r="C47" s="99"/>
      <c r="D47" s="323" t="s">
        <v>210</v>
      </c>
      <c r="E47" s="322" t="s">
        <v>44</v>
      </c>
      <c r="F47" s="114" t="s">
        <v>33</v>
      </c>
      <c r="G47" s="85"/>
      <c r="H47" s="115" t="str">
        <f t="shared" ref="H47:H55" si="9">IF(G47="","x","")</f>
        <v>x</v>
      </c>
      <c r="I47" s="115" t="str">
        <f t="shared" ref="I47:I55" si="10">IF(AND(G47=1,M47=""),"x","")</f>
        <v/>
      </c>
      <c r="J47" s="116"/>
      <c r="K47" s="117"/>
      <c r="L47" s="118"/>
      <c r="M47" s="313"/>
      <c r="N47" s="167"/>
      <c r="O47" s="131"/>
      <c r="P47" s="119" t="str">
        <f t="shared" ref="P47:P55" si="11">IF(I47="x","doplňte STRUČNÉ zdůvodnění","")</f>
        <v/>
      </c>
    </row>
    <row r="48" spans="2:16" ht="15.65" x14ac:dyDescent="0.2">
      <c r="B48" s="156"/>
      <c r="C48" s="99"/>
      <c r="D48" s="323" t="s">
        <v>211</v>
      </c>
      <c r="E48" s="322" t="s">
        <v>46</v>
      </c>
      <c r="F48" s="114">
        <v>1</v>
      </c>
      <c r="G48" s="85"/>
      <c r="H48" s="115" t="str">
        <f t="shared" si="9"/>
        <v>x</v>
      </c>
      <c r="I48" s="115" t="str">
        <f t="shared" si="10"/>
        <v/>
      </c>
      <c r="J48" s="116"/>
      <c r="K48" s="117"/>
      <c r="L48" s="118"/>
      <c r="M48" s="313"/>
      <c r="N48" s="167"/>
      <c r="O48" s="90"/>
      <c r="P48" s="119" t="str">
        <f t="shared" si="11"/>
        <v/>
      </c>
    </row>
    <row r="49" spans="2:16" ht="40.75" x14ac:dyDescent="0.2">
      <c r="B49" s="156"/>
      <c r="C49" s="99"/>
      <c r="D49" s="323" t="s">
        <v>212</v>
      </c>
      <c r="E49" s="322" t="s">
        <v>47</v>
      </c>
      <c r="F49" s="114">
        <v>2</v>
      </c>
      <c r="G49" s="85"/>
      <c r="H49" s="115" t="str">
        <f t="shared" si="9"/>
        <v>x</v>
      </c>
      <c r="I49" s="115" t="str">
        <f t="shared" si="10"/>
        <v/>
      </c>
      <c r="J49" s="116"/>
      <c r="K49" s="117"/>
      <c r="L49" s="118"/>
      <c r="M49" s="313"/>
      <c r="N49" s="167"/>
      <c r="O49" s="90"/>
      <c r="P49" s="119" t="str">
        <f t="shared" si="11"/>
        <v/>
      </c>
    </row>
    <row r="50" spans="2:16" ht="27.2" x14ac:dyDescent="0.2">
      <c r="B50" s="156"/>
      <c r="C50" s="99"/>
      <c r="D50" s="323" t="s">
        <v>213</v>
      </c>
      <c r="E50" s="322" t="s">
        <v>51</v>
      </c>
      <c r="F50" s="114">
        <v>2</v>
      </c>
      <c r="G50" s="85"/>
      <c r="H50" s="115" t="str">
        <f t="shared" si="9"/>
        <v>x</v>
      </c>
      <c r="I50" s="115" t="str">
        <f t="shared" si="10"/>
        <v/>
      </c>
      <c r="J50" s="116"/>
      <c r="K50" s="117"/>
      <c r="L50" s="118"/>
      <c r="M50" s="313"/>
      <c r="N50" s="167"/>
      <c r="O50" s="90"/>
      <c r="P50" s="119" t="str">
        <f t="shared" si="11"/>
        <v/>
      </c>
    </row>
    <row r="51" spans="2:16" ht="15.65" x14ac:dyDescent="0.2">
      <c r="B51" s="156"/>
      <c r="C51" s="99"/>
      <c r="D51" s="323" t="s">
        <v>214</v>
      </c>
      <c r="E51" s="322" t="s">
        <v>53</v>
      </c>
      <c r="F51" s="114">
        <v>4</v>
      </c>
      <c r="G51" s="85"/>
      <c r="H51" s="115" t="str">
        <f t="shared" si="9"/>
        <v>x</v>
      </c>
      <c r="I51" s="115" t="str">
        <f t="shared" si="10"/>
        <v/>
      </c>
      <c r="J51" s="116"/>
      <c r="K51" s="117"/>
      <c r="L51" s="118"/>
      <c r="M51" s="313"/>
      <c r="N51" s="167"/>
      <c r="O51" s="90"/>
      <c r="P51" s="119" t="str">
        <f t="shared" si="11"/>
        <v/>
      </c>
    </row>
    <row r="52" spans="2:16" ht="27.2" x14ac:dyDescent="0.2">
      <c r="B52" s="156"/>
      <c r="C52" s="99"/>
      <c r="D52" s="323" t="s">
        <v>215</v>
      </c>
      <c r="E52" s="322" t="s">
        <v>55</v>
      </c>
      <c r="F52" s="114">
        <v>2</v>
      </c>
      <c r="G52" s="85"/>
      <c r="H52" s="115" t="str">
        <f t="shared" si="9"/>
        <v>x</v>
      </c>
      <c r="I52" s="115" t="str">
        <f t="shared" si="10"/>
        <v/>
      </c>
      <c r="J52" s="116"/>
      <c r="K52" s="117"/>
      <c r="L52" s="118"/>
      <c r="M52" s="313"/>
      <c r="N52" s="167"/>
      <c r="O52" s="90"/>
      <c r="P52" s="119" t="str">
        <f t="shared" si="11"/>
        <v/>
      </c>
    </row>
    <row r="53" spans="2:16" ht="27.2" x14ac:dyDescent="0.2">
      <c r="B53" s="156"/>
      <c r="C53" s="99"/>
      <c r="D53" s="323" t="s">
        <v>216</v>
      </c>
      <c r="E53" s="322" t="s">
        <v>56</v>
      </c>
      <c r="F53" s="114">
        <v>4</v>
      </c>
      <c r="G53" s="85"/>
      <c r="H53" s="115" t="str">
        <f t="shared" si="9"/>
        <v>x</v>
      </c>
      <c r="I53" s="115" t="str">
        <f t="shared" si="10"/>
        <v/>
      </c>
      <c r="J53" s="116"/>
      <c r="K53" s="117"/>
      <c r="L53" s="118"/>
      <c r="M53" s="313"/>
      <c r="N53" s="167"/>
      <c r="O53" s="90"/>
      <c r="P53" s="119" t="str">
        <f t="shared" si="11"/>
        <v/>
      </c>
    </row>
    <row r="54" spans="2:16" ht="27.2" x14ac:dyDescent="0.2">
      <c r="B54" s="156"/>
      <c r="C54" s="99"/>
      <c r="D54" s="323" t="s">
        <v>217</v>
      </c>
      <c r="E54" s="322" t="s">
        <v>57</v>
      </c>
      <c r="F54" s="114">
        <v>4</v>
      </c>
      <c r="G54" s="85"/>
      <c r="H54" s="115" t="str">
        <f t="shared" si="9"/>
        <v>x</v>
      </c>
      <c r="I54" s="115" t="str">
        <f t="shared" si="10"/>
        <v/>
      </c>
      <c r="J54" s="116"/>
      <c r="K54" s="117"/>
      <c r="L54" s="118"/>
      <c r="M54" s="313"/>
      <c r="N54" s="167"/>
      <c r="O54" s="90"/>
      <c r="P54" s="119" t="str">
        <f t="shared" si="11"/>
        <v/>
      </c>
    </row>
    <row r="55" spans="2:16" ht="27.2" x14ac:dyDescent="0.2">
      <c r="B55" s="156"/>
      <c r="C55" s="99"/>
      <c r="D55" s="323" t="s">
        <v>218</v>
      </c>
      <c r="E55" s="322" t="s">
        <v>78</v>
      </c>
      <c r="F55" s="114">
        <v>4</v>
      </c>
      <c r="G55" s="85"/>
      <c r="H55" s="115" t="str">
        <f t="shared" si="9"/>
        <v>x</v>
      </c>
      <c r="I55" s="115" t="str">
        <f t="shared" si="10"/>
        <v/>
      </c>
      <c r="J55" s="116"/>
      <c r="K55" s="117"/>
      <c r="L55" s="118"/>
      <c r="M55" s="313"/>
      <c r="N55" s="167"/>
      <c r="O55" s="90"/>
      <c r="P55" s="119" t="str">
        <f t="shared" si="11"/>
        <v/>
      </c>
    </row>
    <row r="56" spans="2:16" ht="15.65" x14ac:dyDescent="0.2">
      <c r="B56" s="156"/>
      <c r="C56" s="99"/>
      <c r="D56" s="99"/>
      <c r="E56" s="120"/>
      <c r="F56" s="93"/>
      <c r="G56" s="121"/>
      <c r="H56" s="121"/>
      <c r="I56" s="121"/>
      <c r="J56" s="122"/>
      <c r="K56" s="122"/>
      <c r="L56" s="122"/>
      <c r="M56" s="132"/>
      <c r="N56" s="167"/>
      <c r="O56" s="90"/>
      <c r="P56" s="119"/>
    </row>
    <row r="57" spans="2:16" ht="15.65" x14ac:dyDescent="0.2">
      <c r="B57" s="156"/>
      <c r="C57" s="99"/>
      <c r="D57" s="99"/>
      <c r="E57" s="120"/>
      <c r="F57" s="93"/>
      <c r="G57" s="121"/>
      <c r="H57" s="121"/>
      <c r="I57" s="121"/>
      <c r="J57" s="122"/>
      <c r="K57" s="122"/>
      <c r="L57" s="122"/>
      <c r="M57" s="132" t="str">
        <f>M12</f>
        <v>Nejsou vyplněny všechny položky!</v>
      </c>
      <c r="N57" s="167"/>
      <c r="O57" s="90"/>
      <c r="P57" s="119"/>
    </row>
    <row r="58" spans="2:16" ht="13.6" x14ac:dyDescent="0.2">
      <c r="B58" s="168"/>
      <c r="C58" s="169"/>
      <c r="D58" s="169"/>
      <c r="E58" s="170"/>
      <c r="F58" s="171"/>
      <c r="G58" s="171"/>
      <c r="H58" s="171"/>
      <c r="I58" s="171"/>
      <c r="J58" s="170"/>
      <c r="K58" s="170"/>
      <c r="L58" s="170"/>
      <c r="M58" s="170"/>
      <c r="N58" s="172"/>
      <c r="O58" s="90"/>
      <c r="P58" s="119"/>
    </row>
  </sheetData>
  <sheetProtection sheet="1" insertHyperlinks="0" selectLockedCells="1" autoFilter="0" pivotTables="0"/>
  <mergeCells count="2">
    <mergeCell ref="M12:M13"/>
    <mergeCell ref="M44:M45"/>
  </mergeCells>
  <conditionalFormatting sqref="M9:M10">
    <cfRule type="expression" dxfId="26" priority="5">
      <formula>G9=1</formula>
    </cfRule>
  </conditionalFormatting>
  <conditionalFormatting sqref="M15:M22">
    <cfRule type="expression" dxfId="25" priority="4">
      <formula>G15=1</formula>
    </cfRule>
  </conditionalFormatting>
  <conditionalFormatting sqref="M26:M31">
    <cfRule type="expression" dxfId="24" priority="3">
      <formula>G26=1</formula>
    </cfRule>
  </conditionalFormatting>
  <conditionalFormatting sqref="M35:M42">
    <cfRule type="expression" dxfId="23" priority="2">
      <formula>G35=1</formula>
    </cfRule>
  </conditionalFormatting>
  <conditionalFormatting sqref="M47:M55">
    <cfRule type="expression" dxfId="22" priority="1">
      <formula>G47=1</formula>
    </cfRule>
  </conditionalFormatting>
  <dataValidations count="2">
    <dataValidation type="list" allowBlank="1" showInputMessage="1" showErrorMessage="1" prompt="Zadej jedno z 1,2,3,4,S" sqref="F15:F23 F26:F32 F9:F12 F35:F57">
      <formula1>"1,2,3,4,S"</formula1>
    </dataValidation>
    <dataValidation type="textLength" operator="lessThan" allowBlank="1" showInputMessage="1" showErrorMessage="1" error="Zkraťte prosím text (max. 300 znaků včetně mezer) - ve výstupním formuláři by se nezobrazil celý." sqref="M9:M10 M15:M22 M26:M31 M35:M42 M47:M55">
      <formula1>300</formula1>
    </dataValidation>
  </dataValidations>
  <pageMargins left="0.39370078740157483" right="0.39370078740157483" top="0.74803149606299213" bottom="0.74803149606299213" header="0.31496062992125984" footer="0.31496062992125984"/>
  <pageSetup paperSize="9" scale="68" fitToHeight="3" orientation="portrait" r:id="rId1"/>
  <headerFoot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Option Button 1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8</xdr:row>
                    <xdr:rowOff>0</xdr:rowOff>
                  </from>
                  <to>
                    <xdr:col>9</xdr:col>
                    <xdr:colOff>664234</xdr:colOff>
                    <xdr:row>8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Option Button 2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8</xdr:row>
                    <xdr:rowOff>0</xdr:rowOff>
                  </from>
                  <to>
                    <xdr:col>10</xdr:col>
                    <xdr:colOff>664234</xdr:colOff>
                    <xdr:row>8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Option Button 3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8</xdr:row>
                    <xdr:rowOff>0</xdr:rowOff>
                  </from>
                  <to>
                    <xdr:col>11</xdr:col>
                    <xdr:colOff>664234</xdr:colOff>
                    <xdr:row>8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Group Box 4">
              <controlPr locked="0"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0</xdr:colOff>
                    <xdr:row>8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Option Button 5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9</xdr:row>
                    <xdr:rowOff>0</xdr:rowOff>
                  </from>
                  <to>
                    <xdr:col>9</xdr:col>
                    <xdr:colOff>655608</xdr:colOff>
                    <xdr:row>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Option Button 6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9</xdr:row>
                    <xdr:rowOff>0</xdr:rowOff>
                  </from>
                  <to>
                    <xdr:col>10</xdr:col>
                    <xdr:colOff>655608</xdr:colOff>
                    <xdr:row>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Option Button 7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9</xdr:row>
                    <xdr:rowOff>0</xdr:rowOff>
                  </from>
                  <to>
                    <xdr:col>11</xdr:col>
                    <xdr:colOff>655608</xdr:colOff>
                    <xdr:row>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Group Box 8">
              <controlPr locked="0" defaultSize="0" autoFill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12</xdr:col>
                    <xdr:colOff>0</xdr:colOff>
                    <xdr:row>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2" name="Group Box 12">
              <controlPr locked="0" defaultSize="0" autoFill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3" name="Option Button 13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14</xdr:row>
                    <xdr:rowOff>0</xdr:rowOff>
                  </from>
                  <to>
                    <xdr:col>9</xdr:col>
                    <xdr:colOff>664234</xdr:colOff>
                    <xdr:row>14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4" name="Option Button 14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14</xdr:row>
                    <xdr:rowOff>0</xdr:rowOff>
                  </from>
                  <to>
                    <xdr:col>10</xdr:col>
                    <xdr:colOff>664234</xdr:colOff>
                    <xdr:row>14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5" name="Option Button 15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14</xdr:row>
                    <xdr:rowOff>0</xdr:rowOff>
                  </from>
                  <to>
                    <xdr:col>11</xdr:col>
                    <xdr:colOff>664234</xdr:colOff>
                    <xdr:row>14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6" name="Group Box 16">
              <controlPr locked="0"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0</xdr:colOff>
                    <xdr:row>14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7" name="Option Button 17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15</xdr:row>
                    <xdr:rowOff>0</xdr:rowOff>
                  </from>
                  <to>
                    <xdr:col>9</xdr:col>
                    <xdr:colOff>664234</xdr:colOff>
                    <xdr:row>15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18" name="Option Button 18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15</xdr:row>
                    <xdr:rowOff>0</xdr:rowOff>
                  </from>
                  <to>
                    <xdr:col>10</xdr:col>
                    <xdr:colOff>664234</xdr:colOff>
                    <xdr:row>15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19" name="Option Button 19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15</xdr:row>
                    <xdr:rowOff>0</xdr:rowOff>
                  </from>
                  <to>
                    <xdr:col>11</xdr:col>
                    <xdr:colOff>664234</xdr:colOff>
                    <xdr:row>15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0" name="Group Box 20">
              <controlPr locked="0" defaultSize="0" autoFill="0" autoPict="0">
                <anchor moveWithCells="1">
                  <from>
                    <xdr:col>9</xdr:col>
                    <xdr:colOff>0</xdr:colOff>
                    <xdr:row>15</xdr:row>
                    <xdr:rowOff>0</xdr:rowOff>
                  </from>
                  <to>
                    <xdr:col>12</xdr:col>
                    <xdr:colOff>0</xdr:colOff>
                    <xdr:row>15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1" name="Option Button 21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16</xdr:row>
                    <xdr:rowOff>0</xdr:rowOff>
                  </from>
                  <to>
                    <xdr:col>9</xdr:col>
                    <xdr:colOff>664234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2" name="Option Button 22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16</xdr:row>
                    <xdr:rowOff>0</xdr:rowOff>
                  </from>
                  <to>
                    <xdr:col>10</xdr:col>
                    <xdr:colOff>664234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3" name="Option Button 23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16</xdr:row>
                    <xdr:rowOff>0</xdr:rowOff>
                  </from>
                  <to>
                    <xdr:col>11</xdr:col>
                    <xdr:colOff>664234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4" name="Group Box 24">
              <controlPr locked="0" defaultSize="0" autoFill="0" autoPict="0">
                <anchor moveWithCells="1">
                  <from>
                    <xdr:col>9</xdr:col>
                    <xdr:colOff>0</xdr:colOff>
                    <xdr:row>16</xdr:row>
                    <xdr:rowOff>0</xdr:rowOff>
                  </from>
                  <to>
                    <xdr:col>12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5" name="Option Button 25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17</xdr:row>
                    <xdr:rowOff>0</xdr:rowOff>
                  </from>
                  <to>
                    <xdr:col>9</xdr:col>
                    <xdr:colOff>664234</xdr:colOff>
                    <xdr:row>17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6" name="Option Button 26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17</xdr:row>
                    <xdr:rowOff>0</xdr:rowOff>
                  </from>
                  <to>
                    <xdr:col>10</xdr:col>
                    <xdr:colOff>664234</xdr:colOff>
                    <xdr:row>17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27" name="Option Button 27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17</xdr:row>
                    <xdr:rowOff>0</xdr:rowOff>
                  </from>
                  <to>
                    <xdr:col>11</xdr:col>
                    <xdr:colOff>664234</xdr:colOff>
                    <xdr:row>17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28" name="Group Box 28">
              <controlPr locked="0"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0</xdr:colOff>
                    <xdr:row>17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29" name="Option Button 29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18</xdr:row>
                    <xdr:rowOff>0</xdr:rowOff>
                  </from>
                  <to>
                    <xdr:col>9</xdr:col>
                    <xdr:colOff>664234</xdr:colOff>
                    <xdr:row>18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30" name="Option Button 30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18</xdr:row>
                    <xdr:rowOff>0</xdr:rowOff>
                  </from>
                  <to>
                    <xdr:col>10</xdr:col>
                    <xdr:colOff>664234</xdr:colOff>
                    <xdr:row>18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31" name="Option Button 31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18</xdr:row>
                    <xdr:rowOff>0</xdr:rowOff>
                  </from>
                  <to>
                    <xdr:col>11</xdr:col>
                    <xdr:colOff>664234</xdr:colOff>
                    <xdr:row>18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32" name="Group Box 32">
              <controlPr locked="0" defaultSize="0" autoFill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12</xdr:col>
                    <xdr:colOff>0</xdr:colOff>
                    <xdr:row>18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33" name="Option Button 33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19</xdr:row>
                    <xdr:rowOff>0</xdr:rowOff>
                  </from>
                  <to>
                    <xdr:col>9</xdr:col>
                    <xdr:colOff>664234</xdr:colOff>
                    <xdr:row>19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4" name="Option Button 34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19</xdr:row>
                    <xdr:rowOff>0</xdr:rowOff>
                  </from>
                  <to>
                    <xdr:col>10</xdr:col>
                    <xdr:colOff>664234</xdr:colOff>
                    <xdr:row>19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5" name="Option Button 35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19</xdr:row>
                    <xdr:rowOff>0</xdr:rowOff>
                  </from>
                  <to>
                    <xdr:col>11</xdr:col>
                    <xdr:colOff>664234</xdr:colOff>
                    <xdr:row>19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6" name="Group Box 36">
              <controlPr locked="0" defaultSize="0" autoFill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12</xdr:col>
                    <xdr:colOff>0</xdr:colOff>
                    <xdr:row>19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37" name="Option Button 37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20</xdr:row>
                    <xdr:rowOff>0</xdr:rowOff>
                  </from>
                  <to>
                    <xdr:col>9</xdr:col>
                    <xdr:colOff>664234</xdr:colOff>
                    <xdr:row>20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38" name="Option Button 38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20</xdr:row>
                    <xdr:rowOff>0</xdr:rowOff>
                  </from>
                  <to>
                    <xdr:col>10</xdr:col>
                    <xdr:colOff>664234</xdr:colOff>
                    <xdr:row>20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39" name="Option Button 39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20</xdr:row>
                    <xdr:rowOff>0</xdr:rowOff>
                  </from>
                  <to>
                    <xdr:col>11</xdr:col>
                    <xdr:colOff>664234</xdr:colOff>
                    <xdr:row>20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40" name="Group Box 40">
              <controlPr locked="0"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0</xdr:colOff>
                    <xdr:row>20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41" name="Option Button 41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25</xdr:row>
                    <xdr:rowOff>0</xdr:rowOff>
                  </from>
                  <to>
                    <xdr:col>9</xdr:col>
                    <xdr:colOff>664234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42" name="Option Button 42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25</xdr:row>
                    <xdr:rowOff>0</xdr:rowOff>
                  </from>
                  <to>
                    <xdr:col>10</xdr:col>
                    <xdr:colOff>664234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r:id="rId43" name="Option Button 43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25</xdr:row>
                    <xdr:rowOff>0</xdr:rowOff>
                  </from>
                  <to>
                    <xdr:col>11</xdr:col>
                    <xdr:colOff>664234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r:id="rId44" name="Group Box 44">
              <controlPr locked="0" defaultSize="0" autoFill="0" autoPict="0">
                <anchor moveWithCells="1">
                  <from>
                    <xdr:col>9</xdr:col>
                    <xdr:colOff>0</xdr:colOff>
                    <xdr:row>25</xdr:row>
                    <xdr:rowOff>0</xdr:rowOff>
                  </from>
                  <to>
                    <xdr:col>12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r:id="rId45" name="Option Button 45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26</xdr:row>
                    <xdr:rowOff>0</xdr:rowOff>
                  </from>
                  <to>
                    <xdr:col>9</xdr:col>
                    <xdr:colOff>664234</xdr:colOff>
                    <xdr:row>26</xdr:row>
                    <xdr:rowOff>224287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r:id="rId46" name="Option Button 46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26</xdr:row>
                    <xdr:rowOff>0</xdr:rowOff>
                  </from>
                  <to>
                    <xdr:col>10</xdr:col>
                    <xdr:colOff>664234</xdr:colOff>
                    <xdr:row>26</xdr:row>
                    <xdr:rowOff>224287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r:id="rId47" name="Option Button 47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26</xdr:row>
                    <xdr:rowOff>0</xdr:rowOff>
                  </from>
                  <to>
                    <xdr:col>11</xdr:col>
                    <xdr:colOff>664234</xdr:colOff>
                    <xdr:row>26</xdr:row>
                    <xdr:rowOff>224287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r:id="rId48" name="Group Box 48">
              <controlPr locked="0"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0</xdr:colOff>
                    <xdr:row>27</xdr:row>
                    <xdr:rowOff>181155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r:id="rId49" name="Option Button 49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27</xdr:row>
                    <xdr:rowOff>0</xdr:rowOff>
                  </from>
                  <to>
                    <xdr:col>9</xdr:col>
                    <xdr:colOff>664234</xdr:colOff>
                    <xdr:row>27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r:id="rId50" name="Option Button 50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27</xdr:row>
                    <xdr:rowOff>0</xdr:rowOff>
                  </from>
                  <to>
                    <xdr:col>10</xdr:col>
                    <xdr:colOff>664234</xdr:colOff>
                    <xdr:row>27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r:id="rId51" name="Option Button 51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27</xdr:row>
                    <xdr:rowOff>0</xdr:rowOff>
                  </from>
                  <to>
                    <xdr:col>11</xdr:col>
                    <xdr:colOff>664234</xdr:colOff>
                    <xdr:row>27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r:id="rId52" name="Group Box 52">
              <controlPr locked="0" defaultSize="0" autoFill="0" autoPict="0">
                <anchor moveWithCells="1">
                  <from>
                    <xdr:col>9</xdr:col>
                    <xdr:colOff>0</xdr:colOff>
                    <xdr:row>27</xdr:row>
                    <xdr:rowOff>0</xdr:rowOff>
                  </from>
                  <to>
                    <xdr:col>12</xdr:col>
                    <xdr:colOff>0</xdr:colOff>
                    <xdr:row>27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r:id="rId53" name="Option Button 53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28</xdr:row>
                    <xdr:rowOff>0</xdr:rowOff>
                  </from>
                  <to>
                    <xdr:col>9</xdr:col>
                    <xdr:colOff>664234</xdr:colOff>
                    <xdr:row>28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r:id="rId54" name="Option Button 54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28</xdr:row>
                    <xdr:rowOff>0</xdr:rowOff>
                  </from>
                  <to>
                    <xdr:col>10</xdr:col>
                    <xdr:colOff>664234</xdr:colOff>
                    <xdr:row>28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r:id="rId55" name="Option Button 55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28</xdr:row>
                    <xdr:rowOff>0</xdr:rowOff>
                  </from>
                  <to>
                    <xdr:col>11</xdr:col>
                    <xdr:colOff>664234</xdr:colOff>
                    <xdr:row>28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r:id="rId56" name="Group Box 56">
              <controlPr locked="0" defaultSize="0" autoFill="0" autoPict="0">
                <anchor moveWithCells="1">
                  <from>
                    <xdr:col>9</xdr:col>
                    <xdr:colOff>0</xdr:colOff>
                    <xdr:row>28</xdr:row>
                    <xdr:rowOff>0</xdr:rowOff>
                  </from>
                  <to>
                    <xdr:col>12</xdr:col>
                    <xdr:colOff>0</xdr:colOff>
                    <xdr:row>28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r:id="rId57" name="Option Button 57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34</xdr:row>
                    <xdr:rowOff>0</xdr:rowOff>
                  </from>
                  <to>
                    <xdr:col>9</xdr:col>
                    <xdr:colOff>664234</xdr:colOff>
                    <xdr:row>34</xdr:row>
                    <xdr:rowOff>224287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r:id="rId58" name="Option Button 58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34</xdr:row>
                    <xdr:rowOff>0</xdr:rowOff>
                  </from>
                  <to>
                    <xdr:col>10</xdr:col>
                    <xdr:colOff>664234</xdr:colOff>
                    <xdr:row>34</xdr:row>
                    <xdr:rowOff>224287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r:id="rId59" name="Option Button 59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34</xdr:row>
                    <xdr:rowOff>0</xdr:rowOff>
                  </from>
                  <to>
                    <xdr:col>11</xdr:col>
                    <xdr:colOff>664234</xdr:colOff>
                    <xdr:row>34</xdr:row>
                    <xdr:rowOff>224287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r:id="rId60" name="Group Box 60">
              <controlPr locked="0" defaultSize="0" autoFill="0" autoPict="0">
                <anchor moveWithCells="1">
                  <from>
                    <xdr:col>9</xdr:col>
                    <xdr:colOff>0</xdr:colOff>
                    <xdr:row>34</xdr:row>
                    <xdr:rowOff>0</xdr:rowOff>
                  </from>
                  <to>
                    <xdr:col>12</xdr:col>
                    <xdr:colOff>0</xdr:colOff>
                    <xdr:row>34</xdr:row>
                    <xdr:rowOff>353683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r:id="rId61" name="Option Button 61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35</xdr:row>
                    <xdr:rowOff>0</xdr:rowOff>
                  </from>
                  <to>
                    <xdr:col>9</xdr:col>
                    <xdr:colOff>664234</xdr:colOff>
                    <xdr:row>35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r:id="rId62" name="Option Button 62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35</xdr:row>
                    <xdr:rowOff>0</xdr:rowOff>
                  </from>
                  <to>
                    <xdr:col>10</xdr:col>
                    <xdr:colOff>664234</xdr:colOff>
                    <xdr:row>35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r:id="rId63" name="Option Button 63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35</xdr:row>
                    <xdr:rowOff>0</xdr:rowOff>
                  </from>
                  <to>
                    <xdr:col>11</xdr:col>
                    <xdr:colOff>664234</xdr:colOff>
                    <xdr:row>35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4" r:id="rId64" name="Group Box 64">
              <controlPr locked="0"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0</xdr:colOff>
                    <xdr:row>35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5" r:id="rId65" name="Option Button 65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36</xdr:row>
                    <xdr:rowOff>0</xdr:rowOff>
                  </from>
                  <to>
                    <xdr:col>9</xdr:col>
                    <xdr:colOff>664234</xdr:colOff>
                    <xdr:row>36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6" r:id="rId66" name="Option Button 66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36</xdr:row>
                    <xdr:rowOff>0</xdr:rowOff>
                  </from>
                  <to>
                    <xdr:col>10</xdr:col>
                    <xdr:colOff>664234</xdr:colOff>
                    <xdr:row>36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7" r:id="rId67" name="Option Button 67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36</xdr:row>
                    <xdr:rowOff>0</xdr:rowOff>
                  </from>
                  <to>
                    <xdr:col>11</xdr:col>
                    <xdr:colOff>664234</xdr:colOff>
                    <xdr:row>36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8" r:id="rId68" name="Group Box 68">
              <controlPr locked="0" defaultSize="0" autoFill="0" autoPict="0">
                <anchor moveWithCells="1">
                  <from>
                    <xdr:col>9</xdr:col>
                    <xdr:colOff>0</xdr:colOff>
                    <xdr:row>36</xdr:row>
                    <xdr:rowOff>0</xdr:rowOff>
                  </from>
                  <to>
                    <xdr:col>12</xdr:col>
                    <xdr:colOff>0</xdr:colOff>
                    <xdr:row>36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9" r:id="rId69" name="Option Button 69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37</xdr:row>
                    <xdr:rowOff>0</xdr:rowOff>
                  </from>
                  <to>
                    <xdr:col>9</xdr:col>
                    <xdr:colOff>664234</xdr:colOff>
                    <xdr:row>37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0" r:id="rId70" name="Option Button 70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37</xdr:row>
                    <xdr:rowOff>0</xdr:rowOff>
                  </from>
                  <to>
                    <xdr:col>10</xdr:col>
                    <xdr:colOff>664234</xdr:colOff>
                    <xdr:row>37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1" r:id="rId71" name="Option Button 71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37</xdr:row>
                    <xdr:rowOff>0</xdr:rowOff>
                  </from>
                  <to>
                    <xdr:col>11</xdr:col>
                    <xdr:colOff>664234</xdr:colOff>
                    <xdr:row>37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2" r:id="rId72" name="Group Box 72">
              <controlPr locked="0" defaultSize="0" autoFill="0" autoPict="0">
                <anchor moveWithCells="1">
                  <from>
                    <xdr:col>9</xdr:col>
                    <xdr:colOff>0</xdr:colOff>
                    <xdr:row>37</xdr:row>
                    <xdr:rowOff>0</xdr:rowOff>
                  </from>
                  <to>
                    <xdr:col>12</xdr:col>
                    <xdr:colOff>0</xdr:colOff>
                    <xdr:row>37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3" r:id="rId73" name="Option Button 73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38</xdr:row>
                    <xdr:rowOff>0</xdr:rowOff>
                  </from>
                  <to>
                    <xdr:col>9</xdr:col>
                    <xdr:colOff>664234</xdr:colOff>
                    <xdr:row>38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4" r:id="rId74" name="Option Button 74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38</xdr:row>
                    <xdr:rowOff>0</xdr:rowOff>
                  </from>
                  <to>
                    <xdr:col>10</xdr:col>
                    <xdr:colOff>664234</xdr:colOff>
                    <xdr:row>38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5" r:id="rId75" name="Option Button 75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38</xdr:row>
                    <xdr:rowOff>0</xdr:rowOff>
                  </from>
                  <to>
                    <xdr:col>11</xdr:col>
                    <xdr:colOff>664234</xdr:colOff>
                    <xdr:row>38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6" r:id="rId76" name="Group Box 76">
              <controlPr locked="0" defaultSize="0" autoFill="0" autoPict="0">
                <anchor moveWithCells="1">
                  <from>
                    <xdr:col>9</xdr:col>
                    <xdr:colOff>0</xdr:colOff>
                    <xdr:row>38</xdr:row>
                    <xdr:rowOff>0</xdr:rowOff>
                  </from>
                  <to>
                    <xdr:col>12</xdr:col>
                    <xdr:colOff>0</xdr:colOff>
                    <xdr:row>38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7" r:id="rId77" name="Option Button 77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39</xdr:row>
                    <xdr:rowOff>0</xdr:rowOff>
                  </from>
                  <to>
                    <xdr:col>9</xdr:col>
                    <xdr:colOff>664234</xdr:colOff>
                    <xdr:row>39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8" r:id="rId78" name="Option Button 78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39</xdr:row>
                    <xdr:rowOff>0</xdr:rowOff>
                  </from>
                  <to>
                    <xdr:col>10</xdr:col>
                    <xdr:colOff>664234</xdr:colOff>
                    <xdr:row>39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9" r:id="rId79" name="Option Button 79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39</xdr:row>
                    <xdr:rowOff>0</xdr:rowOff>
                  </from>
                  <to>
                    <xdr:col>11</xdr:col>
                    <xdr:colOff>664234</xdr:colOff>
                    <xdr:row>39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0" r:id="rId80" name="Group Box 80">
              <controlPr locked="0" defaultSize="0" autoFill="0" autoPict="0">
                <anchor moveWithCells="1">
                  <from>
                    <xdr:col>9</xdr:col>
                    <xdr:colOff>0</xdr:colOff>
                    <xdr:row>39</xdr:row>
                    <xdr:rowOff>0</xdr:rowOff>
                  </from>
                  <to>
                    <xdr:col>12</xdr:col>
                    <xdr:colOff>0</xdr:colOff>
                    <xdr:row>39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1" r:id="rId81" name="Option Button 81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40</xdr:row>
                    <xdr:rowOff>0</xdr:rowOff>
                  </from>
                  <to>
                    <xdr:col>9</xdr:col>
                    <xdr:colOff>664234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2" r:id="rId82" name="Option Button 82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40</xdr:row>
                    <xdr:rowOff>0</xdr:rowOff>
                  </from>
                  <to>
                    <xdr:col>10</xdr:col>
                    <xdr:colOff>664234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3" r:id="rId83" name="Option Button 83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40</xdr:row>
                    <xdr:rowOff>0</xdr:rowOff>
                  </from>
                  <to>
                    <xdr:col>11</xdr:col>
                    <xdr:colOff>664234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4" r:id="rId84" name="Group Box 84">
              <controlPr locked="0" defaultSize="0" autoFill="0" autoPict="0">
                <anchor moveWithCells="1">
                  <from>
                    <xdr:col>9</xdr:col>
                    <xdr:colOff>0</xdr:colOff>
                    <xdr:row>40</xdr:row>
                    <xdr:rowOff>0</xdr:rowOff>
                  </from>
                  <to>
                    <xdr:col>12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5" r:id="rId85" name="Option Button 85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41</xdr:row>
                    <xdr:rowOff>0</xdr:rowOff>
                  </from>
                  <to>
                    <xdr:col>9</xdr:col>
                    <xdr:colOff>664234</xdr:colOff>
                    <xdr:row>42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6" r:id="rId86" name="Option Button 86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41</xdr:row>
                    <xdr:rowOff>0</xdr:rowOff>
                  </from>
                  <to>
                    <xdr:col>10</xdr:col>
                    <xdr:colOff>664234</xdr:colOff>
                    <xdr:row>42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7" r:id="rId87" name="Option Button 87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41</xdr:row>
                    <xdr:rowOff>0</xdr:rowOff>
                  </from>
                  <to>
                    <xdr:col>11</xdr:col>
                    <xdr:colOff>664234</xdr:colOff>
                    <xdr:row>42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8" r:id="rId88" name="Group Box 88">
              <controlPr locked="0" defaultSize="0" autoFill="0" autoPict="0">
                <anchor moveWithCells="1">
                  <from>
                    <xdr:col>9</xdr:col>
                    <xdr:colOff>0</xdr:colOff>
                    <xdr:row>41</xdr:row>
                    <xdr:rowOff>0</xdr:rowOff>
                  </from>
                  <to>
                    <xdr:col>12</xdr:col>
                    <xdr:colOff>0</xdr:colOff>
                    <xdr:row>42</xdr:row>
                    <xdr:rowOff>155275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2" r:id="rId89" name="Group Box 92">
              <controlPr locked="0" defaultSize="0" autoFill="0" autoPict="0">
                <anchor moveWithCells="1">
                  <from>
                    <xdr:col>9</xdr:col>
                    <xdr:colOff>0</xdr:colOff>
                    <xdr:row>44</xdr:row>
                    <xdr:rowOff>0</xdr:rowOff>
                  </from>
                  <to>
                    <xdr:col>12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6" r:id="rId90" name="Group Box 96">
              <controlPr locked="0" defaultSize="0" autoFill="0" autoPict="0">
                <anchor moveWithCells="1">
                  <from>
                    <xdr:col>9</xdr:col>
                    <xdr:colOff>0</xdr:colOff>
                    <xdr:row>46</xdr:row>
                    <xdr:rowOff>0</xdr:rowOff>
                  </from>
                  <to>
                    <xdr:col>12</xdr:col>
                    <xdr:colOff>0</xdr:colOff>
                    <xdr:row>47</xdr:row>
                    <xdr:rowOff>155275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0" r:id="rId91" name="Group Box 100">
              <controlPr locked="0" defaultSize="0" autoFill="0" autoPict="0">
                <anchor moveWithCells="1">
                  <from>
                    <xdr:col>9</xdr:col>
                    <xdr:colOff>0</xdr:colOff>
                    <xdr:row>47</xdr:row>
                    <xdr:rowOff>0</xdr:rowOff>
                  </from>
                  <to>
                    <xdr:col>12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4" r:id="rId92" name="Group Box 104">
              <controlPr locked="0" defaultSize="0" autoFill="0" autoPict="0">
                <anchor moveWithCells="1">
                  <from>
                    <xdr:col>9</xdr:col>
                    <xdr:colOff>0</xdr:colOff>
                    <xdr:row>48</xdr:row>
                    <xdr:rowOff>0</xdr:rowOff>
                  </from>
                  <to>
                    <xdr:col>12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5" r:id="rId93" name="Option Button 105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49</xdr:row>
                    <xdr:rowOff>0</xdr:rowOff>
                  </from>
                  <to>
                    <xdr:col>9</xdr:col>
                    <xdr:colOff>664234</xdr:colOff>
                    <xdr:row>49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6" r:id="rId94" name="Option Button 106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49</xdr:row>
                    <xdr:rowOff>0</xdr:rowOff>
                  </from>
                  <to>
                    <xdr:col>10</xdr:col>
                    <xdr:colOff>664234</xdr:colOff>
                    <xdr:row>49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7" r:id="rId95" name="Option Button 107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49</xdr:row>
                    <xdr:rowOff>0</xdr:rowOff>
                  </from>
                  <to>
                    <xdr:col>11</xdr:col>
                    <xdr:colOff>664234</xdr:colOff>
                    <xdr:row>49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8" r:id="rId96" name="Group Box 108">
              <controlPr locked="0" defaultSize="0" autoFill="0" autoPict="0">
                <anchor moveWithCells="1">
                  <from>
                    <xdr:col>9</xdr:col>
                    <xdr:colOff>0</xdr:colOff>
                    <xdr:row>49</xdr:row>
                    <xdr:rowOff>0</xdr:rowOff>
                  </from>
                  <to>
                    <xdr:col>12</xdr:col>
                    <xdr:colOff>0</xdr:colOff>
                    <xdr:row>49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0" r:id="rId97" name="Option Button 110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21</xdr:row>
                    <xdr:rowOff>0</xdr:rowOff>
                  </from>
                  <to>
                    <xdr:col>9</xdr:col>
                    <xdr:colOff>664234</xdr:colOff>
                    <xdr:row>21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1" r:id="rId98" name="Option Button 111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21</xdr:row>
                    <xdr:rowOff>0</xdr:rowOff>
                  </from>
                  <to>
                    <xdr:col>10</xdr:col>
                    <xdr:colOff>664234</xdr:colOff>
                    <xdr:row>21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2" r:id="rId99" name="Option Button 112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21</xdr:row>
                    <xdr:rowOff>0</xdr:rowOff>
                  </from>
                  <to>
                    <xdr:col>11</xdr:col>
                    <xdr:colOff>664234</xdr:colOff>
                    <xdr:row>21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3" r:id="rId100" name="Group Box 113">
              <controlPr locked="0" defaultSize="0" autoFill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12</xdr:col>
                    <xdr:colOff>0</xdr:colOff>
                    <xdr:row>21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4" r:id="rId101" name="Option Button 114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29</xdr:row>
                    <xdr:rowOff>0</xdr:rowOff>
                  </from>
                  <to>
                    <xdr:col>9</xdr:col>
                    <xdr:colOff>664234</xdr:colOff>
                    <xdr:row>29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5" r:id="rId102" name="Option Button 115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29</xdr:row>
                    <xdr:rowOff>0</xdr:rowOff>
                  </from>
                  <to>
                    <xdr:col>10</xdr:col>
                    <xdr:colOff>664234</xdr:colOff>
                    <xdr:row>29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6" r:id="rId103" name="Option Button 116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29</xdr:row>
                    <xdr:rowOff>0</xdr:rowOff>
                  </from>
                  <to>
                    <xdr:col>11</xdr:col>
                    <xdr:colOff>664234</xdr:colOff>
                    <xdr:row>29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7" r:id="rId104" name="Group Box 117">
              <controlPr locked="0"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0</xdr:colOff>
                    <xdr:row>29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8" r:id="rId105" name="Option Button 118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30</xdr:row>
                    <xdr:rowOff>0</xdr:rowOff>
                  </from>
                  <to>
                    <xdr:col>9</xdr:col>
                    <xdr:colOff>664234</xdr:colOff>
                    <xdr:row>30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9" r:id="rId106" name="Option Button 119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30</xdr:row>
                    <xdr:rowOff>0</xdr:rowOff>
                  </from>
                  <to>
                    <xdr:col>10</xdr:col>
                    <xdr:colOff>664234</xdr:colOff>
                    <xdr:row>30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0" r:id="rId107" name="Option Button 120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30</xdr:row>
                    <xdr:rowOff>0</xdr:rowOff>
                  </from>
                  <to>
                    <xdr:col>11</xdr:col>
                    <xdr:colOff>664234</xdr:colOff>
                    <xdr:row>30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1" r:id="rId108" name="Group Box 121">
              <controlPr locked="0" defaultSize="0" autoFill="0" autoPict="0">
                <anchor moveWithCells="1">
                  <from>
                    <xdr:col>9</xdr:col>
                    <xdr:colOff>0</xdr:colOff>
                    <xdr:row>30</xdr:row>
                    <xdr:rowOff>0</xdr:rowOff>
                  </from>
                  <to>
                    <xdr:col>12</xdr:col>
                    <xdr:colOff>0</xdr:colOff>
                    <xdr:row>30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2" r:id="rId109" name="Option Button 122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46</xdr:row>
                    <xdr:rowOff>0</xdr:rowOff>
                  </from>
                  <to>
                    <xdr:col>9</xdr:col>
                    <xdr:colOff>664234</xdr:colOff>
                    <xdr:row>47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3" r:id="rId110" name="Option Button 123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46</xdr:row>
                    <xdr:rowOff>0</xdr:rowOff>
                  </from>
                  <to>
                    <xdr:col>10</xdr:col>
                    <xdr:colOff>664234</xdr:colOff>
                    <xdr:row>47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4" r:id="rId111" name="Option Button 124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46</xdr:row>
                    <xdr:rowOff>0</xdr:rowOff>
                  </from>
                  <to>
                    <xdr:col>11</xdr:col>
                    <xdr:colOff>664234</xdr:colOff>
                    <xdr:row>47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5" r:id="rId112" name="Group Box 125">
              <controlPr locked="0" defaultSize="0" autoFill="0" autoPict="0">
                <anchor moveWithCells="1">
                  <from>
                    <xdr:col>9</xdr:col>
                    <xdr:colOff>0</xdr:colOff>
                    <xdr:row>46</xdr:row>
                    <xdr:rowOff>0</xdr:rowOff>
                  </from>
                  <to>
                    <xdr:col>12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6" r:id="rId113" name="Option Button 126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47</xdr:row>
                    <xdr:rowOff>0</xdr:rowOff>
                  </from>
                  <to>
                    <xdr:col>9</xdr:col>
                    <xdr:colOff>664234</xdr:colOff>
                    <xdr:row>48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7" r:id="rId114" name="Option Button 127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47</xdr:row>
                    <xdr:rowOff>0</xdr:rowOff>
                  </from>
                  <to>
                    <xdr:col>10</xdr:col>
                    <xdr:colOff>664234</xdr:colOff>
                    <xdr:row>48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8" r:id="rId115" name="Option Button 128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47</xdr:row>
                    <xdr:rowOff>0</xdr:rowOff>
                  </from>
                  <to>
                    <xdr:col>11</xdr:col>
                    <xdr:colOff>664234</xdr:colOff>
                    <xdr:row>48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9" r:id="rId116" name="Group Box 129">
              <controlPr locked="0" defaultSize="0" autoFill="0" autoPict="0">
                <anchor moveWithCells="1">
                  <from>
                    <xdr:col>9</xdr:col>
                    <xdr:colOff>0</xdr:colOff>
                    <xdr:row>47</xdr:row>
                    <xdr:rowOff>0</xdr:rowOff>
                  </from>
                  <to>
                    <xdr:col>12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0" r:id="rId117" name="Option Button 130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48</xdr:row>
                    <xdr:rowOff>0</xdr:rowOff>
                  </from>
                  <to>
                    <xdr:col>9</xdr:col>
                    <xdr:colOff>664234</xdr:colOff>
                    <xdr:row>48</xdr:row>
                    <xdr:rowOff>224287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1" r:id="rId118" name="Option Button 131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48</xdr:row>
                    <xdr:rowOff>0</xdr:rowOff>
                  </from>
                  <to>
                    <xdr:col>10</xdr:col>
                    <xdr:colOff>664234</xdr:colOff>
                    <xdr:row>48</xdr:row>
                    <xdr:rowOff>224287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2" r:id="rId119" name="Option Button 132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48</xdr:row>
                    <xdr:rowOff>0</xdr:rowOff>
                  </from>
                  <to>
                    <xdr:col>11</xdr:col>
                    <xdr:colOff>664234</xdr:colOff>
                    <xdr:row>48</xdr:row>
                    <xdr:rowOff>224287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3" r:id="rId120" name="Group Box 133">
              <controlPr locked="0" defaultSize="0" autoFill="0" autoPict="0">
                <anchor moveWithCells="1">
                  <from>
                    <xdr:col>9</xdr:col>
                    <xdr:colOff>0</xdr:colOff>
                    <xdr:row>48</xdr:row>
                    <xdr:rowOff>0</xdr:rowOff>
                  </from>
                  <to>
                    <xdr:col>12</xdr:col>
                    <xdr:colOff>0</xdr:colOff>
                    <xdr:row>48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4" r:id="rId121" name="Option Button 134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50</xdr:row>
                    <xdr:rowOff>0</xdr:rowOff>
                  </from>
                  <to>
                    <xdr:col>9</xdr:col>
                    <xdr:colOff>664234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5" r:id="rId122" name="Option Button 135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50</xdr:row>
                    <xdr:rowOff>0</xdr:rowOff>
                  </from>
                  <to>
                    <xdr:col>10</xdr:col>
                    <xdr:colOff>664234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6" r:id="rId123" name="Option Button 136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50</xdr:row>
                    <xdr:rowOff>0</xdr:rowOff>
                  </from>
                  <to>
                    <xdr:col>11</xdr:col>
                    <xdr:colOff>664234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7" r:id="rId124" name="Group Box 137">
              <controlPr locked="0" defaultSize="0" autoFill="0" autoPict="0">
                <anchor moveWithCells="1">
                  <from>
                    <xdr:col>9</xdr:col>
                    <xdr:colOff>0</xdr:colOff>
                    <xdr:row>50</xdr:row>
                    <xdr:rowOff>0</xdr:rowOff>
                  </from>
                  <to>
                    <xdr:col>12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8" r:id="rId125" name="Option Button 138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51</xdr:row>
                    <xdr:rowOff>0</xdr:rowOff>
                  </from>
                  <to>
                    <xdr:col>9</xdr:col>
                    <xdr:colOff>664234</xdr:colOff>
                    <xdr:row>51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9" r:id="rId126" name="Option Button 139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51</xdr:row>
                    <xdr:rowOff>0</xdr:rowOff>
                  </from>
                  <to>
                    <xdr:col>10</xdr:col>
                    <xdr:colOff>664234</xdr:colOff>
                    <xdr:row>51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0" r:id="rId127" name="Option Button 140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51</xdr:row>
                    <xdr:rowOff>0</xdr:rowOff>
                  </from>
                  <to>
                    <xdr:col>11</xdr:col>
                    <xdr:colOff>664234</xdr:colOff>
                    <xdr:row>51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1" r:id="rId128" name="Group Box 141">
              <controlPr locked="0" defaultSize="0" autoFill="0" autoPict="0">
                <anchor moveWithCells="1">
                  <from>
                    <xdr:col>9</xdr:col>
                    <xdr:colOff>0</xdr:colOff>
                    <xdr:row>51</xdr:row>
                    <xdr:rowOff>0</xdr:rowOff>
                  </from>
                  <to>
                    <xdr:col>12</xdr:col>
                    <xdr:colOff>0</xdr:colOff>
                    <xdr:row>51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2" r:id="rId129" name="Option Button 142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52</xdr:row>
                    <xdr:rowOff>0</xdr:rowOff>
                  </from>
                  <to>
                    <xdr:col>9</xdr:col>
                    <xdr:colOff>664234</xdr:colOff>
                    <xdr:row>52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3" r:id="rId130" name="Option Button 143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52</xdr:row>
                    <xdr:rowOff>0</xdr:rowOff>
                  </from>
                  <to>
                    <xdr:col>10</xdr:col>
                    <xdr:colOff>664234</xdr:colOff>
                    <xdr:row>52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4" r:id="rId131" name="Option Button 144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52</xdr:row>
                    <xdr:rowOff>0</xdr:rowOff>
                  </from>
                  <to>
                    <xdr:col>11</xdr:col>
                    <xdr:colOff>664234</xdr:colOff>
                    <xdr:row>52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5" r:id="rId132" name="Group Box 145">
              <controlPr locked="0" defaultSize="0" autoFill="0" autoPict="0">
                <anchor moveWithCells="1">
                  <from>
                    <xdr:col>9</xdr:col>
                    <xdr:colOff>0</xdr:colOff>
                    <xdr:row>52</xdr:row>
                    <xdr:rowOff>0</xdr:rowOff>
                  </from>
                  <to>
                    <xdr:col>12</xdr:col>
                    <xdr:colOff>0</xdr:colOff>
                    <xdr:row>52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6" r:id="rId133" name="Option Button 146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53</xdr:row>
                    <xdr:rowOff>0</xdr:rowOff>
                  </from>
                  <to>
                    <xdr:col>9</xdr:col>
                    <xdr:colOff>664234</xdr:colOff>
                    <xdr:row>53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7" r:id="rId134" name="Option Button 147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53</xdr:row>
                    <xdr:rowOff>0</xdr:rowOff>
                  </from>
                  <to>
                    <xdr:col>10</xdr:col>
                    <xdr:colOff>664234</xdr:colOff>
                    <xdr:row>53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8" r:id="rId135" name="Option Button 148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53</xdr:row>
                    <xdr:rowOff>0</xdr:rowOff>
                  </from>
                  <to>
                    <xdr:col>11</xdr:col>
                    <xdr:colOff>664234</xdr:colOff>
                    <xdr:row>53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9" r:id="rId136" name="Group Box 149">
              <controlPr locked="0" defaultSize="0" autoFill="0" autoPict="0">
                <anchor moveWithCells="1">
                  <from>
                    <xdr:col>9</xdr:col>
                    <xdr:colOff>0</xdr:colOff>
                    <xdr:row>53</xdr:row>
                    <xdr:rowOff>0</xdr:rowOff>
                  </from>
                  <to>
                    <xdr:col>12</xdr:col>
                    <xdr:colOff>0</xdr:colOff>
                    <xdr:row>53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0" r:id="rId137" name="Option Button 150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54</xdr:row>
                    <xdr:rowOff>0</xdr:rowOff>
                  </from>
                  <to>
                    <xdr:col>9</xdr:col>
                    <xdr:colOff>664234</xdr:colOff>
                    <xdr:row>54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1" r:id="rId138" name="Option Button 151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54</xdr:row>
                    <xdr:rowOff>0</xdr:rowOff>
                  </from>
                  <to>
                    <xdr:col>10</xdr:col>
                    <xdr:colOff>664234</xdr:colOff>
                    <xdr:row>54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2" r:id="rId139" name="Option Button 152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54</xdr:row>
                    <xdr:rowOff>0</xdr:rowOff>
                  </from>
                  <to>
                    <xdr:col>11</xdr:col>
                    <xdr:colOff>664234</xdr:colOff>
                    <xdr:row>54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3" r:id="rId140" name="Group Box 153">
              <controlPr locked="0" defaultSize="0" autoFill="0" autoPict="0">
                <anchor moveWithCells="1">
                  <from>
                    <xdr:col>9</xdr:col>
                    <xdr:colOff>0</xdr:colOff>
                    <xdr:row>54</xdr:row>
                    <xdr:rowOff>0</xdr:rowOff>
                  </from>
                  <to>
                    <xdr:col>12</xdr:col>
                    <xdr:colOff>0</xdr:colOff>
                    <xdr:row>54</xdr:row>
                    <xdr:rowOff>198408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F0"/>
    <pageSetUpPr fitToPage="1"/>
  </sheetPr>
  <dimension ref="B2:P23"/>
  <sheetViews>
    <sheetView showRowColHeaders="0" zoomScaleNormal="100" workbookViewId="0">
      <selection activeCell="M9" sqref="M9"/>
    </sheetView>
  </sheetViews>
  <sheetFormatPr defaultColWidth="14.5" defaultRowHeight="14.95" customHeight="1" x14ac:dyDescent="0.2"/>
  <cols>
    <col min="1" max="2" width="2.75" style="86" customWidth="1"/>
    <col min="3" max="3" width="2.75" style="201" customWidth="1"/>
    <col min="4" max="4" width="3.375" style="201" bestFit="1" customWidth="1"/>
    <col min="5" max="5" width="49.875" style="86" customWidth="1"/>
    <col min="6" max="6" width="11.125" style="202" hidden="1" customWidth="1"/>
    <col min="7" max="9" width="8.125" style="202" hidden="1" customWidth="1"/>
    <col min="10" max="12" width="13.125" style="86" customWidth="1"/>
    <col min="13" max="13" width="42.5" style="86" customWidth="1"/>
    <col min="14" max="14" width="2.75" style="86" customWidth="1"/>
    <col min="15" max="15" width="1.125" style="86" customWidth="1"/>
    <col min="16" max="16" width="15.125" style="86" bestFit="1" customWidth="1"/>
    <col min="17" max="16384" width="14.5" style="86"/>
  </cols>
  <sheetData>
    <row r="2" spans="2:16" ht="14.95" customHeight="1" x14ac:dyDescent="0.2">
      <c r="B2" s="150"/>
      <c r="C2" s="151"/>
      <c r="D2" s="151"/>
      <c r="E2" s="152"/>
      <c r="F2" s="153"/>
      <c r="G2" s="153"/>
      <c r="H2" s="153"/>
      <c r="I2" s="153"/>
      <c r="J2" s="152"/>
      <c r="K2" s="152"/>
      <c r="L2" s="152"/>
      <c r="M2" s="152"/>
      <c r="N2" s="155"/>
    </row>
    <row r="3" spans="2:16" ht="45.55" x14ac:dyDescent="0.7">
      <c r="B3" s="156"/>
      <c r="C3" s="87" t="s">
        <v>62</v>
      </c>
      <c r="D3" s="87"/>
      <c r="E3" s="88"/>
      <c r="F3" s="89"/>
      <c r="G3" s="89"/>
      <c r="H3" s="285">
        <f>COUNTIF(H5:H23,"x")</f>
        <v>9</v>
      </c>
      <c r="I3" s="285">
        <f>COUNTIF(I5:I23,"x")</f>
        <v>0</v>
      </c>
      <c r="J3" s="88"/>
      <c r="K3" s="88"/>
      <c r="L3" s="88"/>
      <c r="M3" s="77" t="str">
        <f>IF((H3+I3)&gt;0,"Nejsou vyplněny všechny položky!","")</f>
        <v>Nejsou vyplněny všechny položky!</v>
      </c>
      <c r="N3" s="157"/>
      <c r="O3" s="90"/>
    </row>
    <row r="4" spans="2:16" s="98" customFormat="1" ht="10.9" x14ac:dyDescent="0.15">
      <c r="B4" s="158"/>
      <c r="C4" s="91"/>
      <c r="D4" s="91"/>
      <c r="E4" s="92"/>
      <c r="F4" s="93"/>
      <c r="G4" s="94"/>
      <c r="H4" s="94"/>
      <c r="I4" s="94"/>
      <c r="J4" s="95"/>
      <c r="K4" s="95"/>
      <c r="L4" s="95"/>
      <c r="M4" s="96"/>
      <c r="N4" s="159"/>
      <c r="O4" s="97"/>
    </row>
    <row r="5" spans="2:16" ht="43.5" x14ac:dyDescent="0.2">
      <c r="B5" s="156"/>
      <c r="C5" s="99"/>
      <c r="D5" s="99"/>
      <c r="E5" s="100"/>
      <c r="F5" s="101" t="s">
        <v>3</v>
      </c>
      <c r="G5" s="102" t="s">
        <v>76</v>
      </c>
      <c r="H5" s="103" t="s">
        <v>108</v>
      </c>
      <c r="I5" s="103" t="s">
        <v>109</v>
      </c>
      <c r="J5" s="104" t="s">
        <v>4</v>
      </c>
      <c r="K5" s="104" t="s">
        <v>5</v>
      </c>
      <c r="L5" s="104" t="s">
        <v>6</v>
      </c>
      <c r="M5" s="104" t="s">
        <v>7</v>
      </c>
      <c r="N5" s="157"/>
      <c r="O5" s="90"/>
      <c r="P5" s="98"/>
    </row>
    <row r="6" spans="2:16" s="98" customFormat="1" ht="10.9" x14ac:dyDescent="0.15">
      <c r="B6" s="158"/>
      <c r="C6" s="91"/>
      <c r="D6" s="91"/>
      <c r="E6" s="105"/>
      <c r="F6" s="93"/>
      <c r="G6" s="94"/>
      <c r="H6" s="94"/>
      <c r="I6" s="94"/>
      <c r="J6" s="107"/>
      <c r="K6" s="107"/>
      <c r="L6" s="107"/>
      <c r="M6" s="108"/>
      <c r="N6" s="166"/>
      <c r="O6" s="97"/>
    </row>
    <row r="7" spans="2:16" ht="15.8" customHeight="1" x14ac:dyDescent="0.2">
      <c r="B7" s="156"/>
      <c r="C7" s="109" t="s">
        <v>63</v>
      </c>
      <c r="D7" s="109"/>
      <c r="E7" s="110"/>
      <c r="F7" s="111"/>
      <c r="G7" s="82"/>
      <c r="H7" s="111"/>
      <c r="I7" s="111"/>
      <c r="J7" s="112"/>
      <c r="K7" s="112"/>
      <c r="L7" s="112"/>
      <c r="M7" s="113" t="str">
        <f>IF(COUNTIF(H9:I13,"x")&gt;0,"Nejsou vyplněny všechny položky!","")</f>
        <v>Nejsou vyplněny všechny položky!</v>
      </c>
      <c r="N7" s="167"/>
      <c r="O7" s="90"/>
    </row>
    <row r="8" spans="2:16" s="98" customFormat="1" ht="5.45" x14ac:dyDescent="0.15">
      <c r="B8" s="158"/>
      <c r="C8" s="91"/>
      <c r="D8" s="91"/>
      <c r="E8" s="105"/>
      <c r="F8" s="106"/>
      <c r="G8" s="81"/>
      <c r="H8" s="95"/>
      <c r="I8" s="95"/>
      <c r="J8" s="107"/>
      <c r="K8" s="107"/>
      <c r="L8" s="107"/>
      <c r="M8" s="108"/>
      <c r="N8" s="166"/>
      <c r="O8" s="97"/>
    </row>
    <row r="9" spans="2:16" ht="15.65" x14ac:dyDescent="0.2">
      <c r="B9" s="156"/>
      <c r="C9" s="99"/>
      <c r="D9" s="323" t="s">
        <v>219</v>
      </c>
      <c r="E9" s="322" t="s">
        <v>64</v>
      </c>
      <c r="F9" s="114">
        <v>4</v>
      </c>
      <c r="G9" s="83"/>
      <c r="H9" s="115" t="str">
        <f>IF(G9="","x","")</f>
        <v>x</v>
      </c>
      <c r="I9" s="115" t="str">
        <f>IF(AND(G9=1,M9=""),"x","")</f>
        <v/>
      </c>
      <c r="J9" s="116"/>
      <c r="K9" s="117"/>
      <c r="L9" s="118"/>
      <c r="M9" s="313"/>
      <c r="N9" s="167"/>
      <c r="O9" s="90"/>
      <c r="P9" s="119" t="str">
        <f>IF(I9="x","doplňte STRUČNÉ zdůvodnění","")</f>
        <v/>
      </c>
    </row>
    <row r="10" spans="2:16" ht="15.65" x14ac:dyDescent="0.2">
      <c r="B10" s="156"/>
      <c r="C10" s="99"/>
      <c r="D10" s="323" t="s">
        <v>220</v>
      </c>
      <c r="E10" s="322" t="s">
        <v>67</v>
      </c>
      <c r="F10" s="114" t="s">
        <v>33</v>
      </c>
      <c r="G10" s="83"/>
      <c r="H10" s="115" t="str">
        <f>IF(G10="","x","")</f>
        <v>x</v>
      </c>
      <c r="I10" s="115" t="str">
        <f>IF(AND(G10=1,M10=""),"x","")</f>
        <v/>
      </c>
      <c r="J10" s="116"/>
      <c r="K10" s="117"/>
      <c r="L10" s="118"/>
      <c r="M10" s="313"/>
      <c r="N10" s="167"/>
      <c r="O10" s="90"/>
      <c r="P10" s="119" t="str">
        <f>IF(I10="x","doplňte STRUČNÉ zdůvodnění","")</f>
        <v/>
      </c>
    </row>
    <row r="11" spans="2:16" ht="15.65" x14ac:dyDescent="0.2">
      <c r="B11" s="156"/>
      <c r="C11" s="99"/>
      <c r="D11" s="323" t="s">
        <v>221</v>
      </c>
      <c r="E11" s="322" t="s">
        <v>69</v>
      </c>
      <c r="F11" s="114">
        <v>3</v>
      </c>
      <c r="G11" s="83"/>
      <c r="H11" s="115" t="str">
        <f>IF(G11="","x","")</f>
        <v>x</v>
      </c>
      <c r="I11" s="115" t="str">
        <f>IF(AND(G11=1,M11=""),"x","")</f>
        <v/>
      </c>
      <c r="J11" s="116"/>
      <c r="K11" s="117"/>
      <c r="L11" s="118"/>
      <c r="M11" s="313"/>
      <c r="N11" s="167"/>
      <c r="O11" s="90"/>
      <c r="P11" s="119" t="str">
        <f>IF(I11="x","doplňte STRUČNÉ zdůvodnění","")</f>
        <v/>
      </c>
    </row>
    <row r="12" spans="2:16" ht="27.2" x14ac:dyDescent="0.2">
      <c r="B12" s="156"/>
      <c r="C12" s="99"/>
      <c r="D12" s="323" t="s">
        <v>222</v>
      </c>
      <c r="E12" s="322" t="s">
        <v>70</v>
      </c>
      <c r="F12" s="114">
        <v>4</v>
      </c>
      <c r="G12" s="83"/>
      <c r="H12" s="115" t="str">
        <f>IF(G12="","x","")</f>
        <v>x</v>
      </c>
      <c r="I12" s="115" t="str">
        <f>IF(AND(G12=1,M12=""),"x","")</f>
        <v/>
      </c>
      <c r="J12" s="116"/>
      <c r="K12" s="117"/>
      <c r="L12" s="118"/>
      <c r="M12" s="313"/>
      <c r="N12" s="167"/>
      <c r="O12" s="90"/>
      <c r="P12" s="119" t="str">
        <f>IF(I12="x","doplňte STRUČNÉ zdůvodnění","")</f>
        <v/>
      </c>
    </row>
    <row r="13" spans="2:16" ht="15.65" x14ac:dyDescent="0.2">
      <c r="B13" s="156"/>
      <c r="C13" s="99"/>
      <c r="D13" s="323" t="s">
        <v>223</v>
      </c>
      <c r="E13" s="322" t="s">
        <v>71</v>
      </c>
      <c r="F13" s="114">
        <v>3</v>
      </c>
      <c r="G13" s="83"/>
      <c r="H13" s="115" t="str">
        <f>IF(G13="","x","")</f>
        <v>x</v>
      </c>
      <c r="I13" s="115" t="str">
        <f>IF(AND(G13=1,M13=""),"x","")</f>
        <v/>
      </c>
      <c r="J13" s="116"/>
      <c r="K13" s="117"/>
      <c r="L13" s="118"/>
      <c r="M13" s="313"/>
      <c r="N13" s="167"/>
      <c r="O13" s="97"/>
      <c r="P13" s="119" t="str">
        <f>IF(I13="x","doplňte STRUČNÉ zdůvodnění","")</f>
        <v/>
      </c>
    </row>
    <row r="14" spans="2:16" ht="15.65" x14ac:dyDescent="0.2">
      <c r="B14" s="156"/>
      <c r="C14" s="99"/>
      <c r="D14" s="99"/>
      <c r="E14" s="120"/>
      <c r="F14" s="93"/>
      <c r="G14" s="84"/>
      <c r="H14" s="121"/>
      <c r="I14" s="121"/>
      <c r="J14" s="122"/>
      <c r="K14" s="122"/>
      <c r="L14" s="122"/>
      <c r="M14" s="123"/>
      <c r="N14" s="167"/>
      <c r="O14" s="97"/>
    </row>
    <row r="15" spans="2:16" ht="15.8" customHeight="1" x14ac:dyDescent="0.2">
      <c r="B15" s="156"/>
      <c r="C15" s="109" t="s">
        <v>72</v>
      </c>
      <c r="D15" s="109"/>
      <c r="E15" s="110"/>
      <c r="F15" s="111"/>
      <c r="G15" s="82"/>
      <c r="H15" s="111"/>
      <c r="I15" s="111"/>
      <c r="J15" s="112"/>
      <c r="K15" s="112"/>
      <c r="L15" s="112"/>
      <c r="M15" s="113" t="str">
        <f>IF(COUNTIF(H17:I20,"x")&gt;0,"Nejsou vyplněny všechny položky!","")</f>
        <v>Nejsou vyplněny všechny položky!</v>
      </c>
      <c r="N15" s="167"/>
      <c r="O15" s="90"/>
    </row>
    <row r="16" spans="2:16" s="98" customFormat="1" ht="12.9" x14ac:dyDescent="0.15">
      <c r="B16" s="158"/>
      <c r="C16" s="91"/>
      <c r="D16" s="91"/>
      <c r="E16" s="105"/>
      <c r="F16" s="106"/>
      <c r="G16" s="81"/>
      <c r="H16" s="95"/>
      <c r="I16" s="95"/>
      <c r="J16" s="107"/>
      <c r="K16" s="107"/>
      <c r="L16" s="107"/>
      <c r="M16" s="108"/>
      <c r="N16" s="167"/>
      <c r="O16" s="97"/>
    </row>
    <row r="17" spans="2:16" ht="67.95" x14ac:dyDescent="0.2">
      <c r="B17" s="156"/>
      <c r="C17" s="99"/>
      <c r="D17" s="323" t="s">
        <v>224</v>
      </c>
      <c r="E17" s="322" t="s">
        <v>122</v>
      </c>
      <c r="F17" s="114">
        <v>4</v>
      </c>
      <c r="G17" s="85"/>
      <c r="H17" s="115" t="str">
        <f>IF(G17="","x","")</f>
        <v>x</v>
      </c>
      <c r="I17" s="115" t="str">
        <f>IF(AND(G17=1,M17=""),"x","")</f>
        <v/>
      </c>
      <c r="J17" s="116"/>
      <c r="K17" s="117"/>
      <c r="L17" s="118"/>
      <c r="M17" s="313"/>
      <c r="N17" s="167"/>
      <c r="O17" s="90"/>
      <c r="P17" s="119" t="str">
        <f>IF(I17="x","doplňte STRUČNÉ zdůvodnění","")</f>
        <v/>
      </c>
    </row>
    <row r="18" spans="2:16" ht="27.2" x14ac:dyDescent="0.2">
      <c r="B18" s="156"/>
      <c r="C18" s="99"/>
      <c r="D18" s="323" t="s">
        <v>225</v>
      </c>
      <c r="E18" s="322" t="s">
        <v>73</v>
      </c>
      <c r="F18" s="114" t="s">
        <v>33</v>
      </c>
      <c r="G18" s="85"/>
      <c r="H18" s="115" t="str">
        <f>IF(G18="","x","")</f>
        <v>x</v>
      </c>
      <c r="I18" s="115" t="str">
        <f>IF(AND(G18=1,M18=""),"x","")</f>
        <v/>
      </c>
      <c r="J18" s="116"/>
      <c r="K18" s="117"/>
      <c r="L18" s="118"/>
      <c r="M18" s="313"/>
      <c r="N18" s="167"/>
      <c r="O18" s="90"/>
      <c r="P18" s="119" t="str">
        <f>IF(I18="x","doplňte STRUČNÉ zdůvodnění","")</f>
        <v/>
      </c>
    </row>
    <row r="19" spans="2:16" ht="15.65" x14ac:dyDescent="0.2">
      <c r="B19" s="156"/>
      <c r="C19" s="99"/>
      <c r="D19" s="323" t="s">
        <v>226</v>
      </c>
      <c r="E19" s="322" t="s">
        <v>74</v>
      </c>
      <c r="F19" s="114">
        <v>3</v>
      </c>
      <c r="G19" s="85"/>
      <c r="H19" s="115" t="str">
        <f>IF(G19="","x","")</f>
        <v>x</v>
      </c>
      <c r="I19" s="115" t="str">
        <f>IF(AND(G19=1,M19=""),"x","")</f>
        <v/>
      </c>
      <c r="J19" s="116"/>
      <c r="K19" s="117"/>
      <c r="L19" s="118"/>
      <c r="M19" s="313"/>
      <c r="N19" s="167"/>
      <c r="O19" s="90"/>
      <c r="P19" s="119" t="str">
        <f>IF(I19="x","doplňte STRUČNÉ zdůvodnění","")</f>
        <v/>
      </c>
    </row>
    <row r="20" spans="2:16" ht="27.2" x14ac:dyDescent="0.2">
      <c r="B20" s="156"/>
      <c r="C20" s="99"/>
      <c r="D20" s="323" t="s">
        <v>227</v>
      </c>
      <c r="E20" s="322" t="s">
        <v>75</v>
      </c>
      <c r="F20" s="114">
        <v>4</v>
      </c>
      <c r="G20" s="85"/>
      <c r="H20" s="115" t="str">
        <f>IF(G20="","x","")</f>
        <v>x</v>
      </c>
      <c r="I20" s="115" t="str">
        <f>IF(AND(G20=1,M20=""),"x","")</f>
        <v/>
      </c>
      <c r="J20" s="116"/>
      <c r="K20" s="117"/>
      <c r="L20" s="118"/>
      <c r="M20" s="313"/>
      <c r="N20" s="167"/>
      <c r="O20" s="90"/>
      <c r="P20" s="119" t="str">
        <f>IF(I20="x","doplňte STRUČNÉ zdůvodnění","")</f>
        <v/>
      </c>
    </row>
    <row r="21" spans="2:16" ht="13.6" x14ac:dyDescent="0.2">
      <c r="B21" s="156"/>
      <c r="C21" s="99"/>
      <c r="D21" s="99"/>
      <c r="E21" s="124"/>
      <c r="F21" s="93"/>
      <c r="G21" s="121"/>
      <c r="H21" s="121"/>
      <c r="I21" s="121"/>
      <c r="J21" s="125"/>
      <c r="K21" s="125"/>
      <c r="L21" s="125"/>
      <c r="M21" s="126"/>
      <c r="N21" s="167"/>
      <c r="O21" s="90"/>
    </row>
    <row r="22" spans="2:16" ht="14.3" x14ac:dyDescent="0.2">
      <c r="B22" s="156"/>
      <c r="C22" s="99"/>
      <c r="D22" s="99"/>
      <c r="E22" s="124"/>
      <c r="F22" s="93"/>
      <c r="G22" s="121"/>
      <c r="H22" s="121"/>
      <c r="I22" s="121"/>
      <c r="J22" s="125"/>
      <c r="K22" s="125"/>
      <c r="L22" s="125"/>
      <c r="M22" s="77" t="str">
        <f>M3</f>
        <v>Nejsou vyplněny všechny položky!</v>
      </c>
      <c r="N22" s="167"/>
      <c r="O22" s="90"/>
    </row>
    <row r="23" spans="2:16" ht="13.6" x14ac:dyDescent="0.2">
      <c r="B23" s="168"/>
      <c r="C23" s="169"/>
      <c r="D23" s="169"/>
      <c r="E23" s="170"/>
      <c r="F23" s="171"/>
      <c r="G23" s="171"/>
      <c r="H23" s="171"/>
      <c r="I23" s="171"/>
      <c r="J23" s="170"/>
      <c r="K23" s="170"/>
      <c r="L23" s="170"/>
      <c r="M23" s="170"/>
      <c r="N23" s="172"/>
      <c r="O23" s="90"/>
    </row>
  </sheetData>
  <sheetProtection sheet="1" insertHyperlinks="0" selectLockedCells="1" autoFilter="0" pivotTables="0"/>
  <conditionalFormatting sqref="M9:M13">
    <cfRule type="expression" dxfId="21" priority="2">
      <formula>G9=1</formula>
    </cfRule>
  </conditionalFormatting>
  <conditionalFormatting sqref="M17:M20">
    <cfRule type="expression" dxfId="20" priority="1">
      <formula>G17=1</formula>
    </cfRule>
  </conditionalFormatting>
  <dataValidations count="3">
    <dataValidation type="list" allowBlank="1" showInputMessage="1" showErrorMessage="1" prompt="Zadej jedno z 1,2,3,4,S" sqref="F17:F22 F9:F13">
      <formula1>"1,2,3,4,S"</formula1>
    </dataValidation>
    <dataValidation allowBlank="1" showErrorMessage="1" sqref="F14:F16"/>
    <dataValidation type="textLength" operator="lessThan" allowBlank="1" showInputMessage="1" showErrorMessage="1" error="Zkraťte prosím text (max. 300 znaků včetně mezer) - ve výstupním formuláři by se nezobrazil celý." sqref="M9:M13 M17:M20">
      <formula1>300</formula1>
    </dataValidation>
  </dataValidations>
  <pageMargins left="0.39370078740157483" right="0.39370078740157483" top="0.74803149606299213" bottom="0.74803149606299213" header="0.31496062992125984" footer="0.31496062992125984"/>
  <pageSetup paperSize="9" scale="68" fitToHeight="3" orientation="portrait" r:id="rId1"/>
  <headerFoot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37" r:id="rId4" name="Option Button 13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8</xdr:row>
                    <xdr:rowOff>0</xdr:rowOff>
                  </from>
                  <to>
                    <xdr:col>9</xdr:col>
                    <xdr:colOff>664234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5" name="Option Button 14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8</xdr:row>
                    <xdr:rowOff>0</xdr:rowOff>
                  </from>
                  <to>
                    <xdr:col>10</xdr:col>
                    <xdr:colOff>664234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6" name="Option Button 15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8</xdr:row>
                    <xdr:rowOff>0</xdr:rowOff>
                  </from>
                  <to>
                    <xdr:col>11</xdr:col>
                    <xdr:colOff>664234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7" name="Group Box 16">
              <controlPr locked="0"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r:id="rId8" name="Option Button 17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9</xdr:row>
                    <xdr:rowOff>0</xdr:rowOff>
                  </from>
                  <to>
                    <xdr:col>9</xdr:col>
                    <xdr:colOff>664234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r:id="rId9" name="Option Button 18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9</xdr:row>
                    <xdr:rowOff>0</xdr:rowOff>
                  </from>
                  <to>
                    <xdr:col>10</xdr:col>
                    <xdr:colOff>664234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r:id="rId10" name="Option Button 19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9</xdr:row>
                    <xdr:rowOff>0</xdr:rowOff>
                  </from>
                  <to>
                    <xdr:col>11</xdr:col>
                    <xdr:colOff>664234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11" name="Group Box 20">
              <controlPr locked="0" defaultSize="0" autoFill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12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r:id="rId12" name="Option Button 21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10</xdr:row>
                    <xdr:rowOff>0</xdr:rowOff>
                  </from>
                  <to>
                    <xdr:col>9</xdr:col>
                    <xdr:colOff>664234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r:id="rId13" name="Option Button 22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10</xdr:row>
                    <xdr:rowOff>0</xdr:rowOff>
                  </from>
                  <to>
                    <xdr:col>10</xdr:col>
                    <xdr:colOff>664234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r:id="rId14" name="Option Button 23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10</xdr:row>
                    <xdr:rowOff>0</xdr:rowOff>
                  </from>
                  <to>
                    <xdr:col>11</xdr:col>
                    <xdr:colOff>664234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r:id="rId15" name="Group Box 24">
              <controlPr locked="0" defaultSize="0" autoFill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r:id="rId16" name="Option Button 25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11</xdr:row>
                    <xdr:rowOff>0</xdr:rowOff>
                  </from>
                  <to>
                    <xdr:col>9</xdr:col>
                    <xdr:colOff>664234</xdr:colOff>
                    <xdr:row>11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0" r:id="rId17" name="Option Button 26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11</xdr:row>
                    <xdr:rowOff>0</xdr:rowOff>
                  </from>
                  <to>
                    <xdr:col>10</xdr:col>
                    <xdr:colOff>664234</xdr:colOff>
                    <xdr:row>11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1" r:id="rId18" name="Option Button 27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11</xdr:row>
                    <xdr:rowOff>0</xdr:rowOff>
                  </from>
                  <to>
                    <xdr:col>11</xdr:col>
                    <xdr:colOff>664234</xdr:colOff>
                    <xdr:row>11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2" r:id="rId19" name="Group Box 28">
              <controlPr locked="0"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0</xdr:colOff>
                    <xdr:row>11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3" r:id="rId20" name="Option Button 29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12</xdr:row>
                    <xdr:rowOff>0</xdr:rowOff>
                  </from>
                  <to>
                    <xdr:col>9</xdr:col>
                    <xdr:colOff>664234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4" r:id="rId21" name="Option Button 30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12</xdr:row>
                    <xdr:rowOff>0</xdr:rowOff>
                  </from>
                  <to>
                    <xdr:col>10</xdr:col>
                    <xdr:colOff>664234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5" r:id="rId22" name="Option Button 31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12</xdr:row>
                    <xdr:rowOff>0</xdr:rowOff>
                  </from>
                  <to>
                    <xdr:col>11</xdr:col>
                    <xdr:colOff>664234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6" r:id="rId23" name="Group Box 32">
              <controlPr locked="0" defaultSize="0" autoFill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12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5" r:id="rId24" name="Option Button 41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16</xdr:row>
                    <xdr:rowOff>0</xdr:rowOff>
                  </from>
                  <to>
                    <xdr:col>9</xdr:col>
                    <xdr:colOff>664234</xdr:colOff>
                    <xdr:row>16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6" r:id="rId25" name="Option Button 42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16</xdr:row>
                    <xdr:rowOff>0</xdr:rowOff>
                  </from>
                  <to>
                    <xdr:col>10</xdr:col>
                    <xdr:colOff>664234</xdr:colOff>
                    <xdr:row>16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7" r:id="rId26" name="Option Button 43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16</xdr:row>
                    <xdr:rowOff>0</xdr:rowOff>
                  </from>
                  <to>
                    <xdr:col>11</xdr:col>
                    <xdr:colOff>664234</xdr:colOff>
                    <xdr:row>16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8" r:id="rId27" name="Group Box 44">
              <controlPr locked="0" defaultSize="0" autoFill="0" autoPict="0">
                <anchor moveWithCells="1">
                  <from>
                    <xdr:col>9</xdr:col>
                    <xdr:colOff>0</xdr:colOff>
                    <xdr:row>16</xdr:row>
                    <xdr:rowOff>0</xdr:rowOff>
                  </from>
                  <to>
                    <xdr:col>12</xdr:col>
                    <xdr:colOff>0</xdr:colOff>
                    <xdr:row>16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9" r:id="rId28" name="Option Button 45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17</xdr:row>
                    <xdr:rowOff>0</xdr:rowOff>
                  </from>
                  <to>
                    <xdr:col>9</xdr:col>
                    <xdr:colOff>664234</xdr:colOff>
                    <xdr:row>17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0" r:id="rId29" name="Option Button 46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17</xdr:row>
                    <xdr:rowOff>0</xdr:rowOff>
                  </from>
                  <to>
                    <xdr:col>10</xdr:col>
                    <xdr:colOff>664234</xdr:colOff>
                    <xdr:row>17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1" r:id="rId30" name="Option Button 47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17</xdr:row>
                    <xdr:rowOff>0</xdr:rowOff>
                  </from>
                  <to>
                    <xdr:col>11</xdr:col>
                    <xdr:colOff>664234</xdr:colOff>
                    <xdr:row>17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2" r:id="rId31" name="Group Box 48">
              <controlPr locked="0"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0</xdr:colOff>
                    <xdr:row>17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3" r:id="rId32" name="Option Button 49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18</xdr:row>
                    <xdr:rowOff>0</xdr:rowOff>
                  </from>
                  <to>
                    <xdr:col>9</xdr:col>
                    <xdr:colOff>664234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4" r:id="rId33" name="Option Button 50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18</xdr:row>
                    <xdr:rowOff>0</xdr:rowOff>
                  </from>
                  <to>
                    <xdr:col>10</xdr:col>
                    <xdr:colOff>664234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5" r:id="rId34" name="Option Button 51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18</xdr:row>
                    <xdr:rowOff>0</xdr:rowOff>
                  </from>
                  <to>
                    <xdr:col>11</xdr:col>
                    <xdr:colOff>664234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7" r:id="rId35" name="Group Box 63">
              <controlPr locked="0" defaultSize="0" autoFill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12</xdr:col>
                    <xdr:colOff>0</xdr:colOff>
                    <xdr:row>19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1" r:id="rId36" name="Group Box 67">
              <controlPr locked="0" defaultSize="0" autoFill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12</xdr:col>
                    <xdr:colOff>0</xdr:colOff>
                    <xdr:row>19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2" r:id="rId37" name="Option Button 68">
              <controlPr locked="0" defaultSize="0" autoFill="0" autoLine="0" autoPict="0">
                <anchor moveWithCells="1">
                  <from>
                    <xdr:col>9</xdr:col>
                    <xdr:colOff>370936</xdr:colOff>
                    <xdr:row>19</xdr:row>
                    <xdr:rowOff>0</xdr:rowOff>
                  </from>
                  <to>
                    <xdr:col>9</xdr:col>
                    <xdr:colOff>664234</xdr:colOff>
                    <xdr:row>19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3" r:id="rId38" name="Option Button 69">
              <controlPr locked="0" defaultSize="0" autoFill="0" autoLine="0" autoPict="0">
                <anchor moveWithCells="1">
                  <from>
                    <xdr:col>10</xdr:col>
                    <xdr:colOff>370936</xdr:colOff>
                    <xdr:row>19</xdr:row>
                    <xdr:rowOff>0</xdr:rowOff>
                  </from>
                  <to>
                    <xdr:col>10</xdr:col>
                    <xdr:colOff>664234</xdr:colOff>
                    <xdr:row>19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4" r:id="rId39" name="Option Button 70">
              <controlPr locked="0" defaultSize="0" autoFill="0" autoLine="0" autoPict="0">
                <anchor moveWithCells="1">
                  <from>
                    <xdr:col>11</xdr:col>
                    <xdr:colOff>370936</xdr:colOff>
                    <xdr:row>19</xdr:row>
                    <xdr:rowOff>0</xdr:rowOff>
                  </from>
                  <to>
                    <xdr:col>11</xdr:col>
                    <xdr:colOff>664234</xdr:colOff>
                    <xdr:row>19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5" r:id="rId40" name="Group Box 71">
              <controlPr locked="0"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0</xdr:colOff>
                    <xdr:row>24</xdr:row>
                    <xdr:rowOff>34506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/>
    <pageSetUpPr fitToPage="1"/>
  </sheetPr>
  <dimension ref="B1:I104"/>
  <sheetViews>
    <sheetView showRowColHeaders="0" zoomScaleNormal="100" workbookViewId="0"/>
  </sheetViews>
  <sheetFormatPr defaultColWidth="14.5" defaultRowHeight="13.6" x14ac:dyDescent="0.2"/>
  <cols>
    <col min="1" max="2" width="2.75" style="270" customWidth="1"/>
    <col min="3" max="4" width="3.625" style="298" hidden="1" customWidth="1"/>
    <col min="5" max="5" width="3.625" style="282" hidden="1" customWidth="1"/>
    <col min="6" max="6" width="2.75" style="283" customWidth="1"/>
    <col min="7" max="7" width="2.5" style="270" bestFit="1" customWidth="1"/>
    <col min="8" max="8" width="132.375" style="270" customWidth="1"/>
    <col min="9" max="9" width="2.75" style="270" customWidth="1"/>
    <col min="10" max="16384" width="14.5" style="270"/>
  </cols>
  <sheetData>
    <row r="1" spans="2:9" s="175" customFormat="1" ht="14.95" customHeight="1" x14ac:dyDescent="0.2">
      <c r="C1" s="290"/>
      <c r="D1" s="290"/>
      <c r="E1" s="176"/>
    </row>
    <row r="2" spans="2:9" s="177" customFormat="1" ht="14.95" customHeight="1" x14ac:dyDescent="0.2">
      <c r="B2" s="178"/>
      <c r="C2" s="291"/>
      <c r="D2" s="292"/>
      <c r="E2" s="179"/>
      <c r="F2" s="180"/>
      <c r="G2" s="180"/>
      <c r="H2" s="181"/>
      <c r="I2" s="182"/>
    </row>
    <row r="3" spans="2:9" s="177" customFormat="1" ht="45.55" x14ac:dyDescent="0.7">
      <c r="B3" s="183"/>
      <c r="C3" s="293">
        <f>MATCH("P",D:D,0)-1</f>
        <v>7</v>
      </c>
      <c r="D3" s="293">
        <f>COLUMN(I2)-1</f>
        <v>8</v>
      </c>
      <c r="E3" s="185"/>
      <c r="F3" s="186" t="s">
        <v>118</v>
      </c>
      <c r="G3" s="186"/>
      <c r="H3" s="187"/>
      <c r="I3" s="188"/>
    </row>
    <row r="4" spans="2:9" s="189" customFormat="1" ht="55.55" customHeight="1" x14ac:dyDescent="0.2">
      <c r="B4" s="190"/>
      <c r="C4" s="294">
        <f>MAX(XXX!D45:D130)</f>
        <v>3</v>
      </c>
      <c r="D4" s="295" t="s">
        <v>98</v>
      </c>
      <c r="E4" s="196"/>
      <c r="F4" s="192"/>
      <c r="G4" s="193"/>
      <c r="H4" s="194"/>
      <c r="I4" s="195"/>
    </row>
    <row r="5" spans="2:9" ht="29.05" customHeight="1" x14ac:dyDescent="0.2">
      <c r="B5" s="271"/>
      <c r="C5" s="296">
        <v>1</v>
      </c>
      <c r="D5" s="296" t="str">
        <f>IF(OR(C5=XXX!$D$45,C5=XXX!$D$78,C5=XXX!$D$117),"N",IF(C5&gt;($C$4+1),"-",IF(C5=$C$4+1,"P","x")))</f>
        <v>N</v>
      </c>
      <c r="E5" s="272"/>
      <c r="F5" s="273"/>
      <c r="G5" s="274"/>
      <c r="H5" s="275" t="str">
        <f>IF(D5="-","",IF(C5=$C$4+1,"",VLOOKUP(C5,XXX!$D$44:$F$130,3,0)&amp;VLOOKUP(C5,XXX!$D$44:$J$130,7,0)))</f>
        <v>Rizika na straně biologického rodiče:</v>
      </c>
      <c r="I5" s="276"/>
    </row>
    <row r="6" spans="2:9" ht="29.05" customHeight="1" x14ac:dyDescent="0.2">
      <c r="B6" s="271"/>
      <c r="C6" s="296">
        <f>C5+1</f>
        <v>2</v>
      </c>
      <c r="D6" s="296" t="str">
        <f>IF(OR(C6=XXX!$D$45,C6=XXX!$D$78,C6=XXX!$D$117),"N",IF(C6&gt;($C$4+1),"-",IF(C6=$C$4+1,"P","x")))</f>
        <v>N</v>
      </c>
      <c r="E6" s="272"/>
      <c r="F6" s="273"/>
      <c r="G6" s="274"/>
      <c r="H6" s="275" t="str">
        <f>IF(D6="-","",IF(C6=$C$4+1,"",VLOOKUP(C6,XXX!$D$44:$F$130,3,0)&amp;VLOOKUP(C6,XXX!$D$44:$J$130,7,0)))</f>
        <v>Rizika na straně dítěte:</v>
      </c>
      <c r="I6" s="276"/>
    </row>
    <row r="7" spans="2:9" ht="29.05" customHeight="1" x14ac:dyDescent="0.2">
      <c r="B7" s="271"/>
      <c r="C7" s="296">
        <f t="shared" ref="C7:C70" si="0">C6+1</f>
        <v>3</v>
      </c>
      <c r="D7" s="296" t="str">
        <f>IF(OR(C7=XXX!$D$45,C7=XXX!$D$78,C7=XXX!$D$117),"N",IF(C7&gt;($C$4+1),"-",IF(C7=$C$4+1,"P","x")))</f>
        <v>N</v>
      </c>
      <c r="E7" s="272"/>
      <c r="F7" s="273"/>
      <c r="G7" s="274"/>
      <c r="H7" s="275" t="str">
        <f>IF(D7="-","",IF(C7=$C$4+1,"",VLOOKUP(C7,XXX!$D$44:$F$130,3,0)&amp;VLOOKUP(C7,XXX!$D$44:$J$130,7,0)))</f>
        <v>Rizika na straně pečující osoby:</v>
      </c>
      <c r="I7" s="276"/>
    </row>
    <row r="8" spans="2:9" ht="29.05" customHeight="1" x14ac:dyDescent="0.2">
      <c r="B8" s="271"/>
      <c r="C8" s="296">
        <f t="shared" si="0"/>
        <v>4</v>
      </c>
      <c r="D8" s="296" t="str">
        <f>IF(OR(C8=XXX!$D$45,C8=XXX!$D$78,C8=XXX!$D$117),"N",IF(C8&gt;($C$4+1),"-",IF(C8=$C$4+1,"P","x")))</f>
        <v>P</v>
      </c>
      <c r="E8" s="272"/>
      <c r="F8" s="273"/>
      <c r="G8" s="274"/>
      <c r="H8" s="275" t="str">
        <f>IF(D8="-","",IF(C8=$C$4+1,"",VLOOKUP(C8,XXX!$D$44:$F$130,3,0)&amp;VLOOKUP(C8,XXX!$D$44:$J$130,7,0)))</f>
        <v/>
      </c>
      <c r="I8" s="276"/>
    </row>
    <row r="9" spans="2:9" ht="29.05" customHeight="1" x14ac:dyDescent="0.2">
      <c r="B9" s="271"/>
      <c r="C9" s="296">
        <f t="shared" si="0"/>
        <v>5</v>
      </c>
      <c r="D9" s="296" t="str">
        <f>IF(OR(C9=XXX!$D$45,C9=XXX!$D$78,C9=XXX!$D$117),"N",IF(C9&gt;($C$4+1),"-",IF(C9=$C$4+1,"P","x")))</f>
        <v>-</v>
      </c>
      <c r="E9" s="272"/>
      <c r="F9" s="273"/>
      <c r="G9" s="274"/>
      <c r="H9" s="275" t="str">
        <f>IF(D9="-","",IF(C9=$C$4+1,"",VLOOKUP(C9,XXX!$D$44:$F$130,3,0)&amp;VLOOKUP(C9,XXX!$D$44:$J$130,7,0)))</f>
        <v/>
      </c>
      <c r="I9" s="276"/>
    </row>
    <row r="10" spans="2:9" ht="29.05" customHeight="1" x14ac:dyDescent="0.2">
      <c r="B10" s="271"/>
      <c r="C10" s="296">
        <f t="shared" si="0"/>
        <v>6</v>
      </c>
      <c r="D10" s="296" t="str">
        <f>IF(OR(C10=XXX!$D$45,C10=XXX!$D$78,C10=XXX!$D$117),"N",IF(C10&gt;($C$4+1),"-",IF(C10=$C$4+1,"P","x")))</f>
        <v>-</v>
      </c>
      <c r="E10" s="272"/>
      <c r="F10" s="273"/>
      <c r="G10" s="274"/>
      <c r="H10" s="275" t="str">
        <f>IF(D10="-","",IF(C10=$C$4+1,"",VLOOKUP(C10,XXX!$D$44:$F$130,3,0)&amp;VLOOKUP(C10,XXX!$D$44:$J$130,7,0)))</f>
        <v/>
      </c>
      <c r="I10" s="276"/>
    </row>
    <row r="11" spans="2:9" ht="29.05" customHeight="1" x14ac:dyDescent="0.2">
      <c r="B11" s="271"/>
      <c r="C11" s="296">
        <f t="shared" si="0"/>
        <v>7</v>
      </c>
      <c r="D11" s="296" t="str">
        <f>IF(OR(C11=XXX!$D$45,C11=XXX!$D$78,C11=XXX!$D$117),"N",IF(C11&gt;($C$4+1),"-",IF(C11=$C$4+1,"P","x")))</f>
        <v>-</v>
      </c>
      <c r="E11" s="272"/>
      <c r="F11" s="273"/>
      <c r="G11" s="274"/>
      <c r="H11" s="275" t="str">
        <f>IF(D11="-","",IF(C11=$C$4+1,"",VLOOKUP(C11,XXX!$D$44:$F$130,3,0)&amp;VLOOKUP(C11,XXX!$D$44:$J$130,7,0)))</f>
        <v/>
      </c>
      <c r="I11" s="276"/>
    </row>
    <row r="12" spans="2:9" ht="29.05" customHeight="1" x14ac:dyDescent="0.2">
      <c r="B12" s="271"/>
      <c r="C12" s="296">
        <f t="shared" si="0"/>
        <v>8</v>
      </c>
      <c r="D12" s="296" t="str">
        <f>IF(OR(C12=XXX!$D$45,C12=XXX!$D$78,C12=XXX!$D$117),"N",IF(C12&gt;($C$4+1),"-",IF(C12=$C$4+1,"P","x")))</f>
        <v>-</v>
      </c>
      <c r="E12" s="272"/>
      <c r="F12" s="273"/>
      <c r="G12" s="274"/>
      <c r="H12" s="275" t="str">
        <f>IF(D12="-","",IF(C12=$C$4+1,"",VLOOKUP(C12,XXX!$D$44:$F$130,3,0)&amp;VLOOKUP(C12,XXX!$D$44:$J$130,7,0)))</f>
        <v/>
      </c>
      <c r="I12" s="276"/>
    </row>
    <row r="13" spans="2:9" ht="29.05" customHeight="1" x14ac:dyDescent="0.2">
      <c r="B13" s="271"/>
      <c r="C13" s="296">
        <f t="shared" si="0"/>
        <v>9</v>
      </c>
      <c r="D13" s="296" t="str">
        <f>IF(OR(C13=XXX!$D$45,C13=XXX!$D$78,C13=XXX!$D$117),"N",IF(C13&gt;($C$4+1),"-",IF(C13=$C$4+1,"P","x")))</f>
        <v>-</v>
      </c>
      <c r="E13" s="272"/>
      <c r="F13" s="273"/>
      <c r="G13" s="274"/>
      <c r="H13" s="275" t="str">
        <f>IF(D13="-","",IF(C13=$C$4+1,"",VLOOKUP(C13,XXX!$D$44:$F$130,3,0)&amp;VLOOKUP(C13,XXX!$D$44:$J$130,7,0)))</f>
        <v/>
      </c>
      <c r="I13" s="276"/>
    </row>
    <row r="14" spans="2:9" ht="29.05" customHeight="1" x14ac:dyDescent="0.2">
      <c r="B14" s="271"/>
      <c r="C14" s="296">
        <f t="shared" si="0"/>
        <v>10</v>
      </c>
      <c r="D14" s="296" t="str">
        <f>IF(OR(C14=XXX!$D$45,C14=XXX!$D$78,C14=XXX!$D$117),"N",IF(C14&gt;($C$4+1),"-",IF(C14=$C$4+1,"P","x")))</f>
        <v>-</v>
      </c>
      <c r="E14" s="272"/>
      <c r="F14" s="273"/>
      <c r="G14" s="274"/>
      <c r="H14" s="275" t="str">
        <f>IF(D14="-","",IF(C14=$C$4+1,"",VLOOKUP(C14,XXX!$D$44:$F$130,3,0)&amp;VLOOKUP(C14,XXX!$D$44:$J$130,7,0)))</f>
        <v/>
      </c>
      <c r="I14" s="276"/>
    </row>
    <row r="15" spans="2:9" ht="29.05" customHeight="1" x14ac:dyDescent="0.2">
      <c r="B15" s="271"/>
      <c r="C15" s="296">
        <f t="shared" si="0"/>
        <v>11</v>
      </c>
      <c r="D15" s="296" t="str">
        <f>IF(OR(C15=XXX!$D$45,C15=XXX!$D$78,C15=XXX!$D$117),"N",IF(C15&gt;($C$4+1),"-",IF(C15=$C$4+1,"P","x")))</f>
        <v>-</v>
      </c>
      <c r="E15" s="272"/>
      <c r="F15" s="273"/>
      <c r="G15" s="274"/>
      <c r="H15" s="275" t="str">
        <f>IF(D15="-","",IF(C15=$C$4+1,"",VLOOKUP(C15,XXX!$D$44:$F$130,3,0)&amp;VLOOKUP(C15,XXX!$D$44:$J$130,7,0)))</f>
        <v/>
      </c>
      <c r="I15" s="276"/>
    </row>
    <row r="16" spans="2:9" ht="29.05" customHeight="1" x14ac:dyDescent="0.2">
      <c r="B16" s="271"/>
      <c r="C16" s="296">
        <f t="shared" si="0"/>
        <v>12</v>
      </c>
      <c r="D16" s="296" t="str">
        <f>IF(OR(C16=XXX!$D$45,C16=XXX!$D$78,C16=XXX!$D$117),"N",IF(C16&gt;($C$4+1),"-",IF(C16=$C$4+1,"P","x")))</f>
        <v>-</v>
      </c>
      <c r="E16" s="272"/>
      <c r="F16" s="273"/>
      <c r="G16" s="274"/>
      <c r="H16" s="275" t="str">
        <f>IF(D16="-","",IF(C16=$C$4+1,"",VLOOKUP(C16,XXX!$D$44:$F$130,3,0)&amp;VLOOKUP(C16,XXX!$D$44:$J$130,7,0)))</f>
        <v/>
      </c>
      <c r="I16" s="276"/>
    </row>
    <row r="17" spans="2:9" ht="29.05" customHeight="1" x14ac:dyDescent="0.2">
      <c r="B17" s="271"/>
      <c r="C17" s="296">
        <f t="shared" si="0"/>
        <v>13</v>
      </c>
      <c r="D17" s="296" t="str">
        <f>IF(OR(C17=XXX!$D$45,C17=XXX!$D$78,C17=XXX!$D$117),"N",IF(C17&gt;($C$4+1),"-",IF(C17=$C$4+1,"P","x")))</f>
        <v>-</v>
      </c>
      <c r="E17" s="272"/>
      <c r="F17" s="273"/>
      <c r="G17" s="274"/>
      <c r="H17" s="275" t="str">
        <f>IF(D17="-","",IF(C17=$C$4+1,"",VLOOKUP(C17,XXX!$D$44:$F$130,3,0)&amp;VLOOKUP(C17,XXX!$D$44:$J$130,7,0)))</f>
        <v/>
      </c>
      <c r="I17" s="276"/>
    </row>
    <row r="18" spans="2:9" ht="29.05" customHeight="1" x14ac:dyDescent="0.2">
      <c r="B18" s="271"/>
      <c r="C18" s="296">
        <f t="shared" si="0"/>
        <v>14</v>
      </c>
      <c r="D18" s="296" t="str">
        <f>IF(OR(C18=XXX!$D$45,C18=XXX!$D$78,C18=XXX!$D$117),"N",IF(C18&gt;($C$4+1),"-",IF(C18=$C$4+1,"P","x")))</f>
        <v>-</v>
      </c>
      <c r="E18" s="272"/>
      <c r="F18" s="273"/>
      <c r="G18" s="274"/>
      <c r="H18" s="275" t="str">
        <f>IF(D18="-","",IF(C18=$C$4+1,"",VLOOKUP(C18,XXX!$D$44:$F$130,3,0)&amp;VLOOKUP(C18,XXX!$D$44:$J$130,7,0)))</f>
        <v/>
      </c>
      <c r="I18" s="276"/>
    </row>
    <row r="19" spans="2:9" ht="29.05" customHeight="1" x14ac:dyDescent="0.2">
      <c r="B19" s="271"/>
      <c r="C19" s="296">
        <f t="shared" si="0"/>
        <v>15</v>
      </c>
      <c r="D19" s="296" t="str">
        <f>IF(OR(C19=XXX!$D$45,C19=XXX!$D$78,C19=XXX!$D$117),"N",IF(C19&gt;($C$4+1),"-",IF(C19=$C$4+1,"P","x")))</f>
        <v>-</v>
      </c>
      <c r="E19" s="272"/>
      <c r="F19" s="273"/>
      <c r="G19" s="274"/>
      <c r="H19" s="275" t="str">
        <f>IF(D19="-","",IF(C19=$C$4+1,"",VLOOKUP(C19,XXX!$D$44:$F$130,3,0)&amp;VLOOKUP(C19,XXX!$D$44:$J$130,7,0)))</f>
        <v/>
      </c>
      <c r="I19" s="276"/>
    </row>
    <row r="20" spans="2:9" ht="29.05" customHeight="1" x14ac:dyDescent="0.2">
      <c r="B20" s="271"/>
      <c r="C20" s="296">
        <f t="shared" si="0"/>
        <v>16</v>
      </c>
      <c r="D20" s="296" t="str">
        <f>IF(OR(C20=XXX!$D$45,C20=XXX!$D$78,C20=XXX!$D$117),"N",IF(C20&gt;($C$4+1),"-",IF(C20=$C$4+1,"P","x")))</f>
        <v>-</v>
      </c>
      <c r="E20" s="272"/>
      <c r="F20" s="273"/>
      <c r="G20" s="274"/>
      <c r="H20" s="275" t="str">
        <f>IF(D20="-","",IF(C20=$C$4+1,"",VLOOKUP(C20,XXX!$D$44:$F$130,3,0)&amp;VLOOKUP(C20,XXX!$D$44:$J$130,7,0)))</f>
        <v/>
      </c>
      <c r="I20" s="276"/>
    </row>
    <row r="21" spans="2:9" ht="29.05" customHeight="1" x14ac:dyDescent="0.2">
      <c r="B21" s="271"/>
      <c r="C21" s="296">
        <f t="shared" si="0"/>
        <v>17</v>
      </c>
      <c r="D21" s="296" t="str">
        <f>IF(OR(C21=XXX!$D$45,C21=XXX!$D$78,C21=XXX!$D$117),"N",IF(C21&gt;($C$4+1),"-",IF(C21=$C$4+1,"P","x")))</f>
        <v>-</v>
      </c>
      <c r="E21" s="272"/>
      <c r="F21" s="273"/>
      <c r="G21" s="274"/>
      <c r="H21" s="275" t="str">
        <f>IF(D21="-","",IF(C21=$C$4+1,"",VLOOKUP(C21,XXX!$D$44:$F$130,3,0)&amp;VLOOKUP(C21,XXX!$D$44:$J$130,7,0)))</f>
        <v/>
      </c>
      <c r="I21" s="276"/>
    </row>
    <row r="22" spans="2:9" ht="29.05" customHeight="1" x14ac:dyDescent="0.2">
      <c r="B22" s="271"/>
      <c r="C22" s="296">
        <f t="shared" si="0"/>
        <v>18</v>
      </c>
      <c r="D22" s="296" t="str">
        <f>IF(OR(C22=XXX!$D$45,C22=XXX!$D$78,C22=XXX!$D$117),"N",IF(C22&gt;($C$4+1),"-",IF(C22=$C$4+1,"P","x")))</f>
        <v>-</v>
      </c>
      <c r="E22" s="272"/>
      <c r="F22" s="273"/>
      <c r="G22" s="274"/>
      <c r="H22" s="275" t="str">
        <f>IF(D22="-","",IF(C22=$C$4+1,"",VLOOKUP(C22,XXX!$D$44:$F$130,3,0)&amp;VLOOKUP(C22,XXX!$D$44:$J$130,7,0)))</f>
        <v/>
      </c>
      <c r="I22" s="276"/>
    </row>
    <row r="23" spans="2:9" ht="29.05" customHeight="1" x14ac:dyDescent="0.2">
      <c r="B23" s="271"/>
      <c r="C23" s="296">
        <f t="shared" si="0"/>
        <v>19</v>
      </c>
      <c r="D23" s="296" t="str">
        <f>IF(OR(C23=XXX!$D$45,C23=XXX!$D$78,C23=XXX!$D$117),"N",IF(C23&gt;($C$4+1),"-",IF(C23=$C$4+1,"P","x")))</f>
        <v>-</v>
      </c>
      <c r="E23" s="272"/>
      <c r="F23" s="273"/>
      <c r="G23" s="274"/>
      <c r="H23" s="275" t="str">
        <f>IF(D23="-","",IF(C23=$C$4+1,"",VLOOKUP(C23,XXX!$D$44:$F$130,3,0)&amp;VLOOKUP(C23,XXX!$D$44:$J$130,7,0)))</f>
        <v/>
      </c>
      <c r="I23" s="276"/>
    </row>
    <row r="24" spans="2:9" ht="29.05" customHeight="1" x14ac:dyDescent="0.2">
      <c r="B24" s="271"/>
      <c r="C24" s="296">
        <f t="shared" si="0"/>
        <v>20</v>
      </c>
      <c r="D24" s="296" t="str">
        <f>IF(OR(C24=XXX!$D$45,C24=XXX!$D$78,C24=XXX!$D$117),"N",IF(C24&gt;($C$4+1),"-",IF(C24=$C$4+1,"P","x")))</f>
        <v>-</v>
      </c>
      <c r="E24" s="272"/>
      <c r="F24" s="273"/>
      <c r="G24" s="274"/>
      <c r="H24" s="275" t="str">
        <f>IF(D24="-","",IF(C24=$C$4+1,"",VLOOKUP(C24,XXX!$D$44:$F$130,3,0)&amp;VLOOKUP(C24,XXX!$D$44:$J$130,7,0)))</f>
        <v/>
      </c>
      <c r="I24" s="276"/>
    </row>
    <row r="25" spans="2:9" ht="29.05" customHeight="1" x14ac:dyDescent="0.2">
      <c r="B25" s="271"/>
      <c r="C25" s="296">
        <f t="shared" si="0"/>
        <v>21</v>
      </c>
      <c r="D25" s="296" t="str">
        <f>IF(OR(C25=XXX!$D$45,C25=XXX!$D$78,C25=XXX!$D$117),"N",IF(C25&gt;($C$4+1),"-",IF(C25=$C$4+1,"P","x")))</f>
        <v>-</v>
      </c>
      <c r="E25" s="272"/>
      <c r="F25" s="273"/>
      <c r="G25" s="274"/>
      <c r="H25" s="275" t="str">
        <f>IF(D25="-","",IF(C25=$C$4+1,"",VLOOKUP(C25,XXX!$D$44:$F$130,3,0)&amp;VLOOKUP(C25,XXX!$D$44:$J$130,7,0)))</f>
        <v/>
      </c>
      <c r="I25" s="276"/>
    </row>
    <row r="26" spans="2:9" ht="29.05" customHeight="1" x14ac:dyDescent="0.2">
      <c r="B26" s="271"/>
      <c r="C26" s="296">
        <f t="shared" si="0"/>
        <v>22</v>
      </c>
      <c r="D26" s="296" t="str">
        <f>IF(OR(C26=XXX!$D$45,C26=XXX!$D$78,C26=XXX!$D$117),"N",IF(C26&gt;($C$4+1),"-",IF(C26=$C$4+1,"P","x")))</f>
        <v>-</v>
      </c>
      <c r="E26" s="272"/>
      <c r="F26" s="273"/>
      <c r="G26" s="274"/>
      <c r="H26" s="275" t="str">
        <f>IF(D26="-","",IF(C26=$C$4+1,"",VLOOKUP(C26,XXX!$D$44:$F$130,3,0)&amp;VLOOKUP(C26,XXX!$D$44:$J$130,7,0)))</f>
        <v/>
      </c>
      <c r="I26" s="276"/>
    </row>
    <row r="27" spans="2:9" ht="29.05" customHeight="1" x14ac:dyDescent="0.2">
      <c r="B27" s="271"/>
      <c r="C27" s="296">
        <f t="shared" si="0"/>
        <v>23</v>
      </c>
      <c r="D27" s="296" t="str">
        <f>IF(OR(C27=XXX!$D$45,C27=XXX!$D$78,C27=XXX!$D$117),"N",IF(C27&gt;($C$4+1),"-",IF(C27=$C$4+1,"P","x")))</f>
        <v>-</v>
      </c>
      <c r="E27" s="272"/>
      <c r="F27" s="273"/>
      <c r="G27" s="274"/>
      <c r="H27" s="275" t="str">
        <f>IF(D27="-","",IF(C27=$C$4+1,"",VLOOKUP(C27,XXX!$D$44:$F$130,3,0)&amp;VLOOKUP(C27,XXX!$D$44:$J$130,7,0)))</f>
        <v/>
      </c>
      <c r="I27" s="276"/>
    </row>
    <row r="28" spans="2:9" ht="29.05" customHeight="1" x14ac:dyDescent="0.2">
      <c r="B28" s="271"/>
      <c r="C28" s="296">
        <f t="shared" si="0"/>
        <v>24</v>
      </c>
      <c r="D28" s="296" t="str">
        <f>IF(OR(C28=XXX!$D$45,C28=XXX!$D$78,C28=XXX!$D$117),"N",IF(C28&gt;($C$4+1),"-",IF(C28=$C$4+1,"P","x")))</f>
        <v>-</v>
      </c>
      <c r="E28" s="272"/>
      <c r="F28" s="273"/>
      <c r="G28" s="274"/>
      <c r="H28" s="275" t="str">
        <f>IF(D28="-","",IF(C28=$C$4+1,"",VLOOKUP(C28,XXX!$D$44:$F$130,3,0)&amp;VLOOKUP(C28,XXX!$D$44:$J$130,7,0)))</f>
        <v/>
      </c>
      <c r="I28" s="276"/>
    </row>
    <row r="29" spans="2:9" ht="29.05" customHeight="1" x14ac:dyDescent="0.2">
      <c r="B29" s="271"/>
      <c r="C29" s="296">
        <f t="shared" si="0"/>
        <v>25</v>
      </c>
      <c r="D29" s="296" t="str">
        <f>IF(OR(C29=XXX!$D$45,C29=XXX!$D$78,C29=XXX!$D$117),"N",IF(C29&gt;($C$4+1),"-",IF(C29=$C$4+1,"P","x")))</f>
        <v>-</v>
      </c>
      <c r="E29" s="272"/>
      <c r="F29" s="273"/>
      <c r="G29" s="274"/>
      <c r="H29" s="275" t="str">
        <f>IF(D29="-","",IF(C29=$C$4+1,"",VLOOKUP(C29,XXX!$D$44:$F$130,3,0)&amp;VLOOKUP(C29,XXX!$D$44:$J$130,7,0)))</f>
        <v/>
      </c>
      <c r="I29" s="276"/>
    </row>
    <row r="30" spans="2:9" ht="29.05" customHeight="1" x14ac:dyDescent="0.2">
      <c r="B30" s="271"/>
      <c r="C30" s="296">
        <f t="shared" si="0"/>
        <v>26</v>
      </c>
      <c r="D30" s="296" t="str">
        <f>IF(OR(C30=XXX!$D$45,C30=XXX!$D$78,C30=XXX!$D$117),"N",IF(C30&gt;($C$4+1),"-",IF(C30=$C$4+1,"P","x")))</f>
        <v>-</v>
      </c>
      <c r="E30" s="272"/>
      <c r="F30" s="273"/>
      <c r="G30" s="274"/>
      <c r="H30" s="275" t="str">
        <f>IF(D30="-","",IF(C30=$C$4+1,"",VLOOKUP(C30,XXX!$D$44:$F$130,3,0)&amp;VLOOKUP(C30,XXX!$D$44:$J$130,7,0)))</f>
        <v/>
      </c>
      <c r="I30" s="276"/>
    </row>
    <row r="31" spans="2:9" ht="29.05" customHeight="1" x14ac:dyDescent="0.2">
      <c r="B31" s="271"/>
      <c r="C31" s="296">
        <f t="shared" si="0"/>
        <v>27</v>
      </c>
      <c r="D31" s="296" t="str">
        <f>IF(OR(C31=XXX!$D$45,C31=XXX!$D$78,C31=XXX!$D$117),"N",IF(C31&gt;($C$4+1),"-",IF(C31=$C$4+1,"P","x")))</f>
        <v>-</v>
      </c>
      <c r="E31" s="272"/>
      <c r="F31" s="273"/>
      <c r="G31" s="274"/>
      <c r="H31" s="275" t="str">
        <f>IF(D31="-","",IF(C31=$C$4+1,"",VLOOKUP(C31,XXX!$D$44:$F$130,3,0)&amp;VLOOKUP(C31,XXX!$D$44:$J$130,7,0)))</f>
        <v/>
      </c>
      <c r="I31" s="276"/>
    </row>
    <row r="32" spans="2:9" ht="29.05" customHeight="1" x14ac:dyDescent="0.2">
      <c r="B32" s="271"/>
      <c r="C32" s="296">
        <f t="shared" si="0"/>
        <v>28</v>
      </c>
      <c r="D32" s="296" t="str">
        <f>IF(OR(C32=XXX!$D$45,C32=XXX!$D$78,C32=XXX!$D$117),"N",IF(C32&gt;($C$4+1),"-",IF(C32=$C$4+1,"P","x")))</f>
        <v>-</v>
      </c>
      <c r="E32" s="272"/>
      <c r="F32" s="273"/>
      <c r="G32" s="274"/>
      <c r="H32" s="275" t="str">
        <f>IF(D32="-","",IF(C32=$C$4+1,"",VLOOKUP(C32,XXX!$D$44:$F$130,3,0)&amp;VLOOKUP(C32,XXX!$D$44:$J$130,7,0)))</f>
        <v/>
      </c>
      <c r="I32" s="276"/>
    </row>
    <row r="33" spans="2:9" ht="29.05" customHeight="1" x14ac:dyDescent="0.2">
      <c r="B33" s="271"/>
      <c r="C33" s="296">
        <f t="shared" si="0"/>
        <v>29</v>
      </c>
      <c r="D33" s="296" t="str">
        <f>IF(OR(C33=XXX!$D$45,C33=XXX!$D$78,C33=XXX!$D$117),"N",IF(C33&gt;($C$4+1),"-",IF(C33=$C$4+1,"P","x")))</f>
        <v>-</v>
      </c>
      <c r="E33" s="272"/>
      <c r="F33" s="273"/>
      <c r="G33" s="274"/>
      <c r="H33" s="275" t="str">
        <f>IF(D33="-","",IF(C33=$C$4+1,"",VLOOKUP(C33,XXX!$D$44:$F$130,3,0)&amp;VLOOKUP(C33,XXX!$D$44:$J$130,7,0)))</f>
        <v/>
      </c>
      <c r="I33" s="276"/>
    </row>
    <row r="34" spans="2:9" ht="29.05" customHeight="1" x14ac:dyDescent="0.2">
      <c r="B34" s="271"/>
      <c r="C34" s="296">
        <f t="shared" si="0"/>
        <v>30</v>
      </c>
      <c r="D34" s="296" t="str">
        <f>IF(OR(C34=XXX!$D$45,C34=XXX!$D$78,C34=XXX!$D$117),"N",IF(C34&gt;($C$4+1),"-",IF(C34=$C$4+1,"P","x")))</f>
        <v>-</v>
      </c>
      <c r="E34" s="272"/>
      <c r="F34" s="273"/>
      <c r="G34" s="274"/>
      <c r="H34" s="275" t="str">
        <f>IF(D34="-","",IF(C34=$C$4+1,"",VLOOKUP(C34,XXX!$D$44:$F$130,3,0)&amp;VLOOKUP(C34,XXX!$D$44:$J$130,7,0)))</f>
        <v/>
      </c>
      <c r="I34" s="276"/>
    </row>
    <row r="35" spans="2:9" ht="29.05" customHeight="1" x14ac:dyDescent="0.2">
      <c r="B35" s="271"/>
      <c r="C35" s="296">
        <f t="shared" si="0"/>
        <v>31</v>
      </c>
      <c r="D35" s="296" t="str">
        <f>IF(OR(C35=XXX!$D$45,C35=XXX!$D$78,C35=XXX!$D$117),"N",IF(C35&gt;($C$4+1),"-",IF(C35=$C$4+1,"P","x")))</f>
        <v>-</v>
      </c>
      <c r="E35" s="272"/>
      <c r="F35" s="273"/>
      <c r="G35" s="274"/>
      <c r="H35" s="275" t="str">
        <f>IF(D35="-","",IF(C35=$C$4+1,"",VLOOKUP(C35,XXX!$D$44:$F$130,3,0)&amp;VLOOKUP(C35,XXX!$D$44:$J$130,7,0)))</f>
        <v/>
      </c>
      <c r="I35" s="276"/>
    </row>
    <row r="36" spans="2:9" ht="29.05" customHeight="1" x14ac:dyDescent="0.2">
      <c r="B36" s="271"/>
      <c r="C36" s="296">
        <f t="shared" si="0"/>
        <v>32</v>
      </c>
      <c r="D36" s="296" t="str">
        <f>IF(OR(C36=XXX!$D$45,C36=XXX!$D$78,C36=XXX!$D$117),"N",IF(C36&gt;($C$4+1),"-",IF(C36=$C$4+1,"P","x")))</f>
        <v>-</v>
      </c>
      <c r="E36" s="272"/>
      <c r="F36" s="273"/>
      <c r="G36" s="274"/>
      <c r="H36" s="275" t="str">
        <f>IF(D36="-","",IF(C36=$C$4+1,"",VLOOKUP(C36,XXX!$D$44:$F$130,3,0)&amp;VLOOKUP(C36,XXX!$D$44:$J$130,7,0)))</f>
        <v/>
      </c>
      <c r="I36" s="276"/>
    </row>
    <row r="37" spans="2:9" ht="29.05" customHeight="1" x14ac:dyDescent="0.2">
      <c r="B37" s="271"/>
      <c r="C37" s="296">
        <f t="shared" si="0"/>
        <v>33</v>
      </c>
      <c r="D37" s="296" t="str">
        <f>IF(OR(C37=XXX!$D$45,C37=XXX!$D$78,C37=XXX!$D$117),"N",IF(C37&gt;($C$4+1),"-",IF(C37=$C$4+1,"P","x")))</f>
        <v>-</v>
      </c>
      <c r="E37" s="272"/>
      <c r="F37" s="273"/>
      <c r="G37" s="274"/>
      <c r="H37" s="275" t="str">
        <f>IF(D37="-","",IF(C37=$C$4+1,"",VLOOKUP(C37,XXX!$D$44:$F$130,3,0)&amp;VLOOKUP(C37,XXX!$D$44:$J$130,7,0)))</f>
        <v/>
      </c>
      <c r="I37" s="276"/>
    </row>
    <row r="38" spans="2:9" ht="29.05" customHeight="1" x14ac:dyDescent="0.2">
      <c r="B38" s="271"/>
      <c r="C38" s="296">
        <f t="shared" si="0"/>
        <v>34</v>
      </c>
      <c r="D38" s="296" t="str">
        <f>IF(OR(C38=XXX!$D$45,C38=XXX!$D$78,C38=XXX!$D$117),"N",IF(C38&gt;($C$4+1),"-",IF(C38=$C$4+1,"P","x")))</f>
        <v>-</v>
      </c>
      <c r="E38" s="272"/>
      <c r="F38" s="273"/>
      <c r="G38" s="274"/>
      <c r="H38" s="275" t="str">
        <f>IF(D38="-","",IF(C38=$C$4+1,"",VLOOKUP(C38,XXX!$D$44:$F$130,3,0)&amp;VLOOKUP(C38,XXX!$D$44:$J$130,7,0)))</f>
        <v/>
      </c>
      <c r="I38" s="276"/>
    </row>
    <row r="39" spans="2:9" ht="29.05" customHeight="1" x14ac:dyDescent="0.2">
      <c r="B39" s="271"/>
      <c r="C39" s="296">
        <f t="shared" si="0"/>
        <v>35</v>
      </c>
      <c r="D39" s="296" t="str">
        <f>IF(OR(C39=XXX!$D$45,C39=XXX!$D$78,C39=XXX!$D$117),"N",IF(C39&gt;($C$4+1),"-",IF(C39=$C$4+1,"P","x")))</f>
        <v>-</v>
      </c>
      <c r="E39" s="272"/>
      <c r="F39" s="273"/>
      <c r="G39" s="274"/>
      <c r="H39" s="275" t="str">
        <f>IF(D39="-","",IF(C39=$C$4+1,"",VLOOKUP(C39,XXX!$D$44:$F$130,3,0)&amp;VLOOKUP(C39,XXX!$D$44:$J$130,7,0)))</f>
        <v/>
      </c>
      <c r="I39" s="276"/>
    </row>
    <row r="40" spans="2:9" ht="29.05" customHeight="1" x14ac:dyDescent="0.2">
      <c r="B40" s="271"/>
      <c r="C40" s="296">
        <f t="shared" si="0"/>
        <v>36</v>
      </c>
      <c r="D40" s="296" t="str">
        <f>IF(OR(C40=XXX!$D$45,C40=XXX!$D$78,C40=XXX!$D$117),"N",IF(C40&gt;($C$4+1),"-",IF(C40=$C$4+1,"P","x")))</f>
        <v>-</v>
      </c>
      <c r="E40" s="272"/>
      <c r="F40" s="273"/>
      <c r="G40" s="274"/>
      <c r="H40" s="275" t="str">
        <f>IF(D40="-","",IF(C40=$C$4+1,"",VLOOKUP(C40,XXX!$D$44:$F$130,3,0)&amp;VLOOKUP(C40,XXX!$D$44:$J$130,7,0)))</f>
        <v/>
      </c>
      <c r="I40" s="276"/>
    </row>
    <row r="41" spans="2:9" ht="29.05" customHeight="1" x14ac:dyDescent="0.2">
      <c r="B41" s="271"/>
      <c r="C41" s="296">
        <f t="shared" si="0"/>
        <v>37</v>
      </c>
      <c r="D41" s="296" t="str">
        <f>IF(OR(C41=XXX!$D$45,C41=XXX!$D$78,C41=XXX!$D$117),"N",IF(C41&gt;($C$4+1),"-",IF(C41=$C$4+1,"P","x")))</f>
        <v>-</v>
      </c>
      <c r="E41" s="272"/>
      <c r="F41" s="273"/>
      <c r="G41" s="274"/>
      <c r="H41" s="275" t="str">
        <f>IF(D41="-","",IF(C41=$C$4+1,"",VLOOKUP(C41,XXX!$D$44:$F$130,3,0)&amp;VLOOKUP(C41,XXX!$D$44:$J$130,7,0)))</f>
        <v/>
      </c>
      <c r="I41" s="276"/>
    </row>
    <row r="42" spans="2:9" ht="29.05" customHeight="1" x14ac:dyDescent="0.2">
      <c r="B42" s="271"/>
      <c r="C42" s="296">
        <f t="shared" si="0"/>
        <v>38</v>
      </c>
      <c r="D42" s="296" t="str">
        <f>IF(OR(C42=XXX!$D$45,C42=XXX!$D$78,C42=XXX!$D$117),"N",IF(C42&gt;($C$4+1),"-",IF(C42=$C$4+1,"P","x")))</f>
        <v>-</v>
      </c>
      <c r="E42" s="272"/>
      <c r="F42" s="273"/>
      <c r="G42" s="274"/>
      <c r="H42" s="275" t="str">
        <f>IF(D42="-","",IF(C42=$C$4+1,"",VLOOKUP(C42,XXX!$D$44:$F$130,3,0)&amp;VLOOKUP(C42,XXX!$D$44:$J$130,7,0)))</f>
        <v/>
      </c>
      <c r="I42" s="276"/>
    </row>
    <row r="43" spans="2:9" ht="29.05" customHeight="1" x14ac:dyDescent="0.2">
      <c r="B43" s="271"/>
      <c r="C43" s="296">
        <f t="shared" si="0"/>
        <v>39</v>
      </c>
      <c r="D43" s="296" t="str">
        <f>IF(OR(C43=XXX!$D$45,C43=XXX!$D$78,C43=XXX!$D$117),"N",IF(C43&gt;($C$4+1),"-",IF(C43=$C$4+1,"P","x")))</f>
        <v>-</v>
      </c>
      <c r="E43" s="272"/>
      <c r="F43" s="273"/>
      <c r="G43" s="274"/>
      <c r="H43" s="275" t="str">
        <f>IF(D43="-","",IF(C43=$C$4+1,"",VLOOKUP(C43,XXX!$D$44:$F$130,3,0)&amp;VLOOKUP(C43,XXX!$D$44:$J$130,7,0)))</f>
        <v/>
      </c>
      <c r="I43" s="276"/>
    </row>
    <row r="44" spans="2:9" ht="29.05" customHeight="1" x14ac:dyDescent="0.2">
      <c r="B44" s="271"/>
      <c r="C44" s="296">
        <f t="shared" si="0"/>
        <v>40</v>
      </c>
      <c r="D44" s="296" t="str">
        <f>IF(OR(C44=XXX!$D$45,C44=XXX!$D$78,C44=XXX!$D$117),"N",IF(C44&gt;($C$4+1),"-",IF(C44=$C$4+1,"P","x")))</f>
        <v>-</v>
      </c>
      <c r="E44" s="272"/>
      <c r="F44" s="273"/>
      <c r="G44" s="274"/>
      <c r="H44" s="275" t="str">
        <f>IF(D44="-","",IF(C44=$C$4+1,"",VLOOKUP(C44,XXX!$D$44:$F$130,3,0)&amp;VLOOKUP(C44,XXX!$D$44:$J$130,7,0)))</f>
        <v/>
      </c>
      <c r="I44" s="276"/>
    </row>
    <row r="45" spans="2:9" ht="29.05" customHeight="1" x14ac:dyDescent="0.2">
      <c r="B45" s="271"/>
      <c r="C45" s="296">
        <f t="shared" si="0"/>
        <v>41</v>
      </c>
      <c r="D45" s="296" t="str">
        <f>IF(OR(C45=XXX!$D$45,C45=XXX!$D$78,C45=XXX!$D$117),"N",IF(C45&gt;($C$4+1),"-",IF(C45=$C$4+1,"P","x")))</f>
        <v>-</v>
      </c>
      <c r="E45" s="272"/>
      <c r="F45" s="273"/>
      <c r="G45" s="274"/>
      <c r="H45" s="275" t="str">
        <f>IF(D45="-","",IF(C45=$C$4+1,"",VLOOKUP(C45,XXX!$D$44:$F$130,3,0)&amp;VLOOKUP(C45,XXX!$D$44:$J$130,7,0)))</f>
        <v/>
      </c>
      <c r="I45" s="276"/>
    </row>
    <row r="46" spans="2:9" ht="29.05" customHeight="1" x14ac:dyDescent="0.2">
      <c r="B46" s="271"/>
      <c r="C46" s="296">
        <f t="shared" si="0"/>
        <v>42</v>
      </c>
      <c r="D46" s="296" t="str">
        <f>IF(OR(C46=XXX!$D$45,C46=XXX!$D$78,C46=XXX!$D$117),"N",IF(C46&gt;($C$4+1),"-",IF(C46=$C$4+1,"P","x")))</f>
        <v>-</v>
      </c>
      <c r="E46" s="272"/>
      <c r="F46" s="273"/>
      <c r="G46" s="274"/>
      <c r="H46" s="275" t="str">
        <f>IF(D46="-","",IF(C46=$C$4+1,"",VLOOKUP(C46,XXX!$D$44:$F$130,3,0)&amp;VLOOKUP(C46,XXX!$D$44:$J$130,7,0)))</f>
        <v/>
      </c>
      <c r="I46" s="276"/>
    </row>
    <row r="47" spans="2:9" ht="29.05" customHeight="1" x14ac:dyDescent="0.2">
      <c r="B47" s="271"/>
      <c r="C47" s="296">
        <f t="shared" si="0"/>
        <v>43</v>
      </c>
      <c r="D47" s="296" t="str">
        <f>IF(OR(C47=XXX!$D$45,C47=XXX!$D$78,C47=XXX!$D$117),"N",IF(C47&gt;($C$4+1),"-",IF(C47=$C$4+1,"P","x")))</f>
        <v>-</v>
      </c>
      <c r="E47" s="272"/>
      <c r="F47" s="273"/>
      <c r="G47" s="274"/>
      <c r="H47" s="275" t="str">
        <f>IF(D47="-","",IF(C47=$C$4+1,"",VLOOKUP(C47,XXX!$D$44:$F$130,3,0)&amp;VLOOKUP(C47,XXX!$D$44:$J$130,7,0)))</f>
        <v/>
      </c>
      <c r="I47" s="276"/>
    </row>
    <row r="48" spans="2:9" ht="29.05" customHeight="1" x14ac:dyDescent="0.2">
      <c r="B48" s="271"/>
      <c r="C48" s="296">
        <f t="shared" si="0"/>
        <v>44</v>
      </c>
      <c r="D48" s="296" t="str">
        <f>IF(OR(C48=XXX!$D$45,C48=XXX!$D$78,C48=XXX!$D$117),"N",IF(C48&gt;($C$4+1),"-",IF(C48=$C$4+1,"P","x")))</f>
        <v>-</v>
      </c>
      <c r="E48" s="272"/>
      <c r="F48" s="273"/>
      <c r="G48" s="274"/>
      <c r="H48" s="275" t="str">
        <f>IF(D48="-","",IF(C48=$C$4+1,"",VLOOKUP(C48,XXX!$D$44:$F$130,3,0)&amp;VLOOKUP(C48,XXX!$D$44:$J$130,7,0)))</f>
        <v/>
      </c>
      <c r="I48" s="276"/>
    </row>
    <row r="49" spans="2:9" ht="29.05" customHeight="1" x14ac:dyDescent="0.2">
      <c r="B49" s="271"/>
      <c r="C49" s="296">
        <f t="shared" si="0"/>
        <v>45</v>
      </c>
      <c r="D49" s="296" t="str">
        <f>IF(OR(C49=XXX!$D$45,C49=XXX!$D$78,C49=XXX!$D$117),"N",IF(C49&gt;($C$4+1),"-",IF(C49=$C$4+1,"P","x")))</f>
        <v>-</v>
      </c>
      <c r="E49" s="272"/>
      <c r="F49" s="273"/>
      <c r="G49" s="274"/>
      <c r="H49" s="275" t="str">
        <f>IF(D49="-","",IF(C49=$C$4+1,"",VLOOKUP(C49,XXX!$D$44:$F$130,3,0)&amp;VLOOKUP(C49,XXX!$D$44:$J$130,7,0)))</f>
        <v/>
      </c>
      <c r="I49" s="276"/>
    </row>
    <row r="50" spans="2:9" ht="29.05" customHeight="1" x14ac:dyDescent="0.2">
      <c r="B50" s="271"/>
      <c r="C50" s="296">
        <f t="shared" si="0"/>
        <v>46</v>
      </c>
      <c r="D50" s="296" t="str">
        <f>IF(OR(C50=XXX!$D$45,C50=XXX!$D$78,C50=XXX!$D$117),"N",IF(C50&gt;($C$4+1),"-",IF(C50=$C$4+1,"P","x")))</f>
        <v>-</v>
      </c>
      <c r="E50" s="272"/>
      <c r="F50" s="273"/>
      <c r="G50" s="274"/>
      <c r="H50" s="275" t="str">
        <f>IF(D50="-","",IF(C50=$C$4+1,"",VLOOKUP(C50,XXX!$D$44:$F$130,3,0)&amp;VLOOKUP(C50,XXX!$D$44:$J$130,7,0)))</f>
        <v/>
      </c>
      <c r="I50" s="276"/>
    </row>
    <row r="51" spans="2:9" ht="29.05" customHeight="1" x14ac:dyDescent="0.2">
      <c r="B51" s="271"/>
      <c r="C51" s="296">
        <f t="shared" si="0"/>
        <v>47</v>
      </c>
      <c r="D51" s="296" t="str">
        <f>IF(OR(C51=XXX!$D$45,C51=XXX!$D$78,C51=XXX!$D$117),"N",IF(C51&gt;($C$4+1),"-",IF(C51=$C$4+1,"P","x")))</f>
        <v>-</v>
      </c>
      <c r="E51" s="272"/>
      <c r="F51" s="273"/>
      <c r="G51" s="274"/>
      <c r="H51" s="275" t="str">
        <f>IF(D51="-","",IF(C51=$C$4+1,"",VLOOKUP(C51,XXX!$D$44:$F$130,3,0)&amp;VLOOKUP(C51,XXX!$D$44:$J$130,7,0)))</f>
        <v/>
      </c>
      <c r="I51" s="276"/>
    </row>
    <row r="52" spans="2:9" ht="29.05" customHeight="1" x14ac:dyDescent="0.2">
      <c r="B52" s="271"/>
      <c r="C52" s="296">
        <f t="shared" si="0"/>
        <v>48</v>
      </c>
      <c r="D52" s="296" t="str">
        <f>IF(OR(C52=XXX!$D$45,C52=XXX!$D$78,C52=XXX!$D$117),"N",IF(C52&gt;($C$4+1),"-",IF(C52=$C$4+1,"P","x")))</f>
        <v>-</v>
      </c>
      <c r="E52" s="272"/>
      <c r="F52" s="273"/>
      <c r="G52" s="274"/>
      <c r="H52" s="275" t="str">
        <f>IF(D52="-","",IF(C52=$C$4+1,"",VLOOKUP(C52,XXX!$D$44:$F$130,3,0)&amp;VLOOKUP(C52,XXX!$D$44:$J$130,7,0)))</f>
        <v/>
      </c>
      <c r="I52" s="276"/>
    </row>
    <row r="53" spans="2:9" ht="29.05" customHeight="1" x14ac:dyDescent="0.2">
      <c r="B53" s="271"/>
      <c r="C53" s="296">
        <f t="shared" si="0"/>
        <v>49</v>
      </c>
      <c r="D53" s="296" t="str">
        <f>IF(OR(C53=XXX!$D$45,C53=XXX!$D$78,C53=XXX!$D$117),"N",IF(C53&gt;($C$4+1),"-",IF(C53=$C$4+1,"P","x")))</f>
        <v>-</v>
      </c>
      <c r="E53" s="272"/>
      <c r="F53" s="273"/>
      <c r="G53" s="274"/>
      <c r="H53" s="275" t="str">
        <f>IF(D53="-","",IF(C53=$C$4+1,"",VLOOKUP(C53,XXX!$D$44:$F$130,3,0)&amp;VLOOKUP(C53,XXX!$D$44:$J$130,7,0)))</f>
        <v/>
      </c>
      <c r="I53" s="276"/>
    </row>
    <row r="54" spans="2:9" ht="29.05" customHeight="1" x14ac:dyDescent="0.2">
      <c r="B54" s="271"/>
      <c r="C54" s="296">
        <f t="shared" si="0"/>
        <v>50</v>
      </c>
      <c r="D54" s="296" t="str">
        <f>IF(OR(C54=XXX!$D$45,C54=XXX!$D$78,C54=XXX!$D$117),"N",IF(C54&gt;($C$4+1),"-",IF(C54=$C$4+1,"P","x")))</f>
        <v>-</v>
      </c>
      <c r="E54" s="272"/>
      <c r="F54" s="273"/>
      <c r="G54" s="274"/>
      <c r="H54" s="275" t="str">
        <f>IF(D54="-","",IF(C54=$C$4+1,"",VLOOKUP(C54,XXX!$D$44:$F$130,3,0)&amp;VLOOKUP(C54,XXX!$D$44:$J$130,7,0)))</f>
        <v/>
      </c>
      <c r="I54" s="276"/>
    </row>
    <row r="55" spans="2:9" x14ac:dyDescent="0.2">
      <c r="B55" s="271"/>
      <c r="C55" s="296">
        <f t="shared" si="0"/>
        <v>51</v>
      </c>
      <c r="D55" s="296" t="str">
        <f>IF(OR(C55=XXX!$D$45,C55=XXX!$D$78,C55=XXX!$D$117),"N",IF(C55&gt;($C$4+1),"-",IF(C55=$C$4+1,"P","x")))</f>
        <v>-</v>
      </c>
      <c r="E55" s="272"/>
      <c r="F55" s="273"/>
      <c r="G55" s="274"/>
      <c r="H55" s="275" t="str">
        <f>IF(D55="-","",IF(C55=$C$4+1,"",VLOOKUP(C55,XXX!$D$44:$F$130,3,0)&amp;VLOOKUP(C55,XXX!$D$44:$J$130,7,0)))</f>
        <v/>
      </c>
      <c r="I55" s="276"/>
    </row>
    <row r="56" spans="2:9" x14ac:dyDescent="0.2">
      <c r="B56" s="271"/>
      <c r="C56" s="296">
        <f t="shared" si="0"/>
        <v>52</v>
      </c>
      <c r="D56" s="296" t="str">
        <f>IF(OR(C56=XXX!$D$45,C56=XXX!$D$78,C56=XXX!$D$117),"N",IF(C56&gt;($C$4+1),"-",IF(C56=$C$4+1,"P","x")))</f>
        <v>-</v>
      </c>
      <c r="E56" s="272"/>
      <c r="F56" s="273"/>
      <c r="G56" s="274"/>
      <c r="H56" s="275" t="str">
        <f>IF(D56="-","",IF(C56=$C$4+1,"",VLOOKUP(C56,XXX!$D$44:$F$130,3,0)&amp;VLOOKUP(C56,XXX!$D$44:$J$130,7,0)))</f>
        <v/>
      </c>
      <c r="I56" s="276"/>
    </row>
    <row r="57" spans="2:9" x14ac:dyDescent="0.2">
      <c r="B57" s="271"/>
      <c r="C57" s="296">
        <f t="shared" si="0"/>
        <v>53</v>
      </c>
      <c r="D57" s="296" t="str">
        <f>IF(OR(C57=XXX!$D$45,C57=XXX!$D$78,C57=XXX!$D$117),"N",IF(C57&gt;($C$4+1),"-",IF(C57=$C$4+1,"P","x")))</f>
        <v>-</v>
      </c>
      <c r="E57" s="272"/>
      <c r="F57" s="273"/>
      <c r="G57" s="274"/>
      <c r="H57" s="275" t="str">
        <f>IF(D57="-","",IF(C57=$C$4+1,"",VLOOKUP(C57,XXX!$D$44:$F$130,3,0)&amp;VLOOKUP(C57,XXX!$D$44:$J$130,7,0)))</f>
        <v/>
      </c>
      <c r="I57" s="276"/>
    </row>
    <row r="58" spans="2:9" x14ac:dyDescent="0.2">
      <c r="B58" s="271"/>
      <c r="C58" s="296">
        <f t="shared" si="0"/>
        <v>54</v>
      </c>
      <c r="D58" s="296" t="str">
        <f>IF(OR(C58=XXX!$D$45,C58=XXX!$D$78,C58=XXX!$D$117),"N",IF(C58&gt;($C$4+1),"-",IF(C58=$C$4+1,"P","x")))</f>
        <v>-</v>
      </c>
      <c r="E58" s="272"/>
      <c r="F58" s="273"/>
      <c r="G58" s="274"/>
      <c r="H58" s="275" t="str">
        <f>IF(D58="-","",IF(C58=$C$4+1,"",VLOOKUP(C58,XXX!$D$44:$F$130,3,0)&amp;VLOOKUP(C58,XXX!$D$44:$J$130,7,0)))</f>
        <v/>
      </c>
      <c r="I58" s="276"/>
    </row>
    <row r="59" spans="2:9" x14ac:dyDescent="0.2">
      <c r="B59" s="271"/>
      <c r="C59" s="296">
        <f t="shared" si="0"/>
        <v>55</v>
      </c>
      <c r="D59" s="296" t="str">
        <f>IF(OR(C59=XXX!$D$45,C59=XXX!$D$78,C59=XXX!$D$117),"N",IF(C59&gt;($C$4+1),"-",IF(C59=$C$4+1,"P","x")))</f>
        <v>-</v>
      </c>
      <c r="E59" s="272"/>
      <c r="F59" s="273"/>
      <c r="G59" s="274"/>
      <c r="H59" s="275" t="str">
        <f>IF(D59="-","",IF(C59=$C$4+1,"",VLOOKUP(C59,XXX!$D$44:$F$130,3,0)&amp;VLOOKUP(C59,XXX!$D$44:$J$130,7,0)))</f>
        <v/>
      </c>
      <c r="I59" s="276"/>
    </row>
    <row r="60" spans="2:9" x14ac:dyDescent="0.2">
      <c r="B60" s="271"/>
      <c r="C60" s="296">
        <f t="shared" si="0"/>
        <v>56</v>
      </c>
      <c r="D60" s="296" t="str">
        <f>IF(OR(C60=XXX!$D$45,C60=XXX!$D$78,C60=XXX!$D$117),"N",IF(C60&gt;($C$4+1),"-",IF(C60=$C$4+1,"P","x")))</f>
        <v>-</v>
      </c>
      <c r="E60" s="272"/>
      <c r="F60" s="273"/>
      <c r="G60" s="274"/>
      <c r="H60" s="275" t="str">
        <f>IF(D60="-","",IF(C60=$C$4+1,"",VLOOKUP(C60,XXX!$D$44:$F$130,3,0)&amp;VLOOKUP(C60,XXX!$D$44:$J$130,7,0)))</f>
        <v/>
      </c>
      <c r="I60" s="276"/>
    </row>
    <row r="61" spans="2:9" x14ac:dyDescent="0.2">
      <c r="B61" s="271"/>
      <c r="C61" s="296">
        <f t="shared" si="0"/>
        <v>57</v>
      </c>
      <c r="D61" s="296" t="str">
        <f>IF(OR(C61=XXX!$D$45,C61=XXX!$D$78,C61=XXX!$D$117),"N",IF(C61&gt;($C$4+1),"-",IF(C61=$C$4+1,"P","x")))</f>
        <v>-</v>
      </c>
      <c r="E61" s="272"/>
      <c r="F61" s="273"/>
      <c r="G61" s="274"/>
      <c r="H61" s="275" t="str">
        <f>IF(D61="-","",IF(C61=$C$4+1,"",VLOOKUP(C61,XXX!$D$44:$F$130,3,0)&amp;VLOOKUP(C61,XXX!$D$44:$J$130,7,0)))</f>
        <v/>
      </c>
      <c r="I61" s="276"/>
    </row>
    <row r="62" spans="2:9" x14ac:dyDescent="0.2">
      <c r="B62" s="271"/>
      <c r="C62" s="296">
        <f t="shared" si="0"/>
        <v>58</v>
      </c>
      <c r="D62" s="296" t="str">
        <f>IF(OR(C62=XXX!$D$45,C62=XXX!$D$78,C62=XXX!$D$117),"N",IF(C62&gt;($C$4+1),"-",IF(C62=$C$4+1,"P","x")))</f>
        <v>-</v>
      </c>
      <c r="E62" s="272"/>
      <c r="F62" s="273"/>
      <c r="G62" s="274"/>
      <c r="H62" s="275" t="str">
        <f>IF(D62="-","",IF(C62=$C$4+1,"",VLOOKUP(C62,XXX!$D$44:$F$130,3,0)&amp;VLOOKUP(C62,XXX!$D$44:$J$130,7,0)))</f>
        <v/>
      </c>
      <c r="I62" s="276"/>
    </row>
    <row r="63" spans="2:9" x14ac:dyDescent="0.2">
      <c r="B63" s="271"/>
      <c r="C63" s="296">
        <f t="shared" si="0"/>
        <v>59</v>
      </c>
      <c r="D63" s="296" t="str">
        <f>IF(OR(C63=XXX!$D$45,C63=XXX!$D$78,C63=XXX!$D$117),"N",IF(C63&gt;($C$4+1),"-",IF(C63=$C$4+1,"P","x")))</f>
        <v>-</v>
      </c>
      <c r="E63" s="272"/>
      <c r="F63" s="273"/>
      <c r="G63" s="274"/>
      <c r="H63" s="275" t="str">
        <f>IF(D63="-","",IF(C63=$C$4+1,"",VLOOKUP(C63,XXX!$D$44:$F$130,3,0)&amp;VLOOKUP(C63,XXX!$D$44:$J$130,7,0)))</f>
        <v/>
      </c>
      <c r="I63" s="276"/>
    </row>
    <row r="64" spans="2:9" x14ac:dyDescent="0.2">
      <c r="B64" s="271"/>
      <c r="C64" s="296">
        <f t="shared" si="0"/>
        <v>60</v>
      </c>
      <c r="D64" s="296" t="str">
        <f>IF(OR(C64=XXX!$D$45,C64=XXX!$D$78,C64=XXX!$D$117),"N",IF(C64&gt;($C$4+1),"-",IF(C64=$C$4+1,"P","x")))</f>
        <v>-</v>
      </c>
      <c r="E64" s="272"/>
      <c r="F64" s="273"/>
      <c r="G64" s="274"/>
      <c r="H64" s="275" t="str">
        <f>IF(D64="-","",IF(C64=$C$4+1,"",VLOOKUP(C64,XXX!$D$44:$F$130,3,0)&amp;VLOOKUP(C64,XXX!$D$44:$J$130,7,0)))</f>
        <v/>
      </c>
      <c r="I64" s="276"/>
    </row>
    <row r="65" spans="2:9" x14ac:dyDescent="0.2">
      <c r="B65" s="271"/>
      <c r="C65" s="296">
        <f t="shared" si="0"/>
        <v>61</v>
      </c>
      <c r="D65" s="296" t="str">
        <f>IF(OR(C65=XXX!$D$45,C65=XXX!$D$78,C65=XXX!$D$117),"N",IF(C65&gt;($C$4+1),"-",IF(C65=$C$4+1,"P","x")))</f>
        <v>-</v>
      </c>
      <c r="E65" s="272"/>
      <c r="F65" s="273"/>
      <c r="G65" s="274"/>
      <c r="H65" s="275" t="str">
        <f>IF(D65="-","",IF(C65=$C$4+1,"",VLOOKUP(C65,XXX!$D$44:$F$130,3,0)&amp;VLOOKUP(C65,XXX!$D$44:$J$130,7,0)))</f>
        <v/>
      </c>
      <c r="I65" s="276"/>
    </row>
    <row r="66" spans="2:9" x14ac:dyDescent="0.2">
      <c r="B66" s="271"/>
      <c r="C66" s="296">
        <f t="shared" si="0"/>
        <v>62</v>
      </c>
      <c r="D66" s="296" t="str">
        <f>IF(OR(C66=XXX!$D$45,C66=XXX!$D$78,C66=XXX!$D$117),"N",IF(C66&gt;($C$4+1),"-",IF(C66=$C$4+1,"P","x")))</f>
        <v>-</v>
      </c>
      <c r="E66" s="272"/>
      <c r="F66" s="273"/>
      <c r="G66" s="274"/>
      <c r="H66" s="275" t="str">
        <f>IF(D66="-","",IF(C66=$C$4+1,"",VLOOKUP(C66,XXX!$D$44:$F$130,3,0)&amp;VLOOKUP(C66,XXX!$D$44:$J$130,7,0)))</f>
        <v/>
      </c>
      <c r="I66" s="276"/>
    </row>
    <row r="67" spans="2:9" x14ac:dyDescent="0.2">
      <c r="B67" s="271"/>
      <c r="C67" s="296">
        <f t="shared" si="0"/>
        <v>63</v>
      </c>
      <c r="D67" s="296" t="str">
        <f>IF(OR(C67=XXX!$D$45,C67=XXX!$D$78,C67=XXX!$D$117),"N",IF(C67&gt;($C$4+1),"-",IF(C67=$C$4+1,"P","x")))</f>
        <v>-</v>
      </c>
      <c r="E67" s="272"/>
      <c r="F67" s="273"/>
      <c r="G67" s="274"/>
      <c r="H67" s="275" t="str">
        <f>IF(D67="-","",IF(C67=$C$4+1,"",VLOOKUP(C67,XXX!$D$44:$F$130,3,0)&amp;VLOOKUP(C67,XXX!$D$44:$J$130,7,0)))</f>
        <v/>
      </c>
      <c r="I67" s="276"/>
    </row>
    <row r="68" spans="2:9" x14ac:dyDescent="0.2">
      <c r="B68" s="271"/>
      <c r="C68" s="296">
        <f t="shared" si="0"/>
        <v>64</v>
      </c>
      <c r="D68" s="296" t="str">
        <f>IF(OR(C68=XXX!$D$45,C68=XXX!$D$78,C68=XXX!$D$117),"N",IF(C68&gt;($C$4+1),"-",IF(C68=$C$4+1,"P","x")))</f>
        <v>-</v>
      </c>
      <c r="E68" s="272"/>
      <c r="F68" s="273"/>
      <c r="G68" s="274"/>
      <c r="H68" s="275" t="str">
        <f>IF(D68="-","",IF(C68=$C$4+1,"",VLOOKUP(C68,XXX!$D$44:$F$130,3,0)&amp;VLOOKUP(C68,XXX!$D$44:$J$130,7,0)))</f>
        <v/>
      </c>
      <c r="I68" s="276"/>
    </row>
    <row r="69" spans="2:9" x14ac:dyDescent="0.2">
      <c r="B69" s="271"/>
      <c r="C69" s="296">
        <f t="shared" si="0"/>
        <v>65</v>
      </c>
      <c r="D69" s="296" t="str">
        <f>IF(OR(C69=XXX!$D$45,C69=XXX!$D$78,C69=XXX!$D$117),"N",IF(C69&gt;($C$4+1),"-",IF(C69=$C$4+1,"P","x")))</f>
        <v>-</v>
      </c>
      <c r="E69" s="272"/>
      <c r="F69" s="273"/>
      <c r="G69" s="274"/>
      <c r="H69" s="275" t="str">
        <f>IF(D69="-","",IF(C69=$C$4+1,"",VLOOKUP(C69,XXX!$D$44:$F$130,3,0)&amp;VLOOKUP(C69,XXX!$D$44:$J$130,7,0)))</f>
        <v/>
      </c>
      <c r="I69" s="276"/>
    </row>
    <row r="70" spans="2:9" x14ac:dyDescent="0.2">
      <c r="B70" s="271"/>
      <c r="C70" s="296">
        <f t="shared" si="0"/>
        <v>66</v>
      </c>
      <c r="D70" s="296" t="str">
        <f>IF(OR(C70=XXX!$D$45,C70=XXX!$D$78,C70=XXX!$D$117),"N",IF(C70&gt;($C$4+1),"-",IF(C70=$C$4+1,"P","x")))</f>
        <v>-</v>
      </c>
      <c r="E70" s="272"/>
      <c r="F70" s="273"/>
      <c r="G70" s="274"/>
      <c r="H70" s="275" t="str">
        <f>IF(D70="-","",IF(C70=$C$4+1,"",VLOOKUP(C70,XXX!$D$44:$F$130,3,0)&amp;VLOOKUP(C70,XXX!$D$44:$J$130,7,0)))</f>
        <v/>
      </c>
      <c r="I70" s="276"/>
    </row>
    <row r="71" spans="2:9" x14ac:dyDescent="0.2">
      <c r="B71" s="271"/>
      <c r="C71" s="296">
        <f t="shared" ref="C71:C104" si="1">C70+1</f>
        <v>67</v>
      </c>
      <c r="D71" s="296" t="str">
        <f>IF(OR(C71=XXX!$D$45,C71=XXX!$D$78,C71=XXX!$D$117),"N",IF(C71&gt;($C$4+1),"-",IF(C71=$C$4+1,"P","x")))</f>
        <v>-</v>
      </c>
      <c r="E71" s="272"/>
      <c r="F71" s="273"/>
      <c r="G71" s="274"/>
      <c r="H71" s="275" t="str">
        <f>IF(D71="-","",IF(C71=$C$4+1,"",VLOOKUP(C71,XXX!$D$44:$F$130,3,0)&amp;VLOOKUP(C71,XXX!$D$44:$J$130,7,0)))</f>
        <v/>
      </c>
      <c r="I71" s="276"/>
    </row>
    <row r="72" spans="2:9" x14ac:dyDescent="0.2">
      <c r="B72" s="271"/>
      <c r="C72" s="296">
        <f t="shared" si="1"/>
        <v>68</v>
      </c>
      <c r="D72" s="296" t="str">
        <f>IF(OR(C72=XXX!$D$45,C72=XXX!$D$78,C72=XXX!$D$117),"N",IF(C72&gt;($C$4+1),"-",IF(C72=$C$4+1,"P","x")))</f>
        <v>-</v>
      </c>
      <c r="E72" s="272"/>
      <c r="F72" s="273"/>
      <c r="G72" s="274"/>
      <c r="H72" s="275" t="str">
        <f>IF(D72="-","",IF(C72=$C$4+1,"",VLOOKUP(C72,XXX!$D$44:$F$130,3,0)&amp;VLOOKUP(C72,XXX!$D$44:$J$130,7,0)))</f>
        <v/>
      </c>
      <c r="I72" s="276"/>
    </row>
    <row r="73" spans="2:9" x14ac:dyDescent="0.2">
      <c r="B73" s="271"/>
      <c r="C73" s="296">
        <f t="shared" si="1"/>
        <v>69</v>
      </c>
      <c r="D73" s="296" t="str">
        <f>IF(OR(C73=XXX!$D$45,C73=XXX!$D$78,C73=XXX!$D$117),"N",IF(C73&gt;($C$4+1),"-",IF(C73=$C$4+1,"P","x")))</f>
        <v>-</v>
      </c>
      <c r="E73" s="272"/>
      <c r="F73" s="273"/>
      <c r="G73" s="274"/>
      <c r="H73" s="275" t="str">
        <f>IF(D73="-","",IF(C73=$C$4+1,"",VLOOKUP(C73,XXX!$D$44:$F$130,3,0)&amp;VLOOKUP(C73,XXX!$D$44:$J$130,7,0)))</f>
        <v/>
      </c>
      <c r="I73" s="276"/>
    </row>
    <row r="74" spans="2:9" x14ac:dyDescent="0.2">
      <c r="B74" s="271"/>
      <c r="C74" s="296">
        <f t="shared" si="1"/>
        <v>70</v>
      </c>
      <c r="D74" s="296" t="str">
        <f>IF(OR(C74=XXX!$D$45,C74=XXX!$D$78,C74=XXX!$D$117),"N",IF(C74&gt;($C$4+1),"-",IF(C74=$C$4+1,"P","x")))</f>
        <v>-</v>
      </c>
      <c r="E74" s="272"/>
      <c r="F74" s="273"/>
      <c r="G74" s="274"/>
      <c r="H74" s="275" t="str">
        <f>IF(D74="-","",IF(C74=$C$4+1,"",VLOOKUP(C74,XXX!$D$44:$F$130,3,0)&amp;VLOOKUP(C74,XXX!$D$44:$J$130,7,0)))</f>
        <v/>
      </c>
      <c r="I74" s="276"/>
    </row>
    <row r="75" spans="2:9" x14ac:dyDescent="0.2">
      <c r="B75" s="271"/>
      <c r="C75" s="296">
        <f t="shared" si="1"/>
        <v>71</v>
      </c>
      <c r="D75" s="296" t="str">
        <f>IF(OR(C75=XXX!$D$45,C75=XXX!$D$78,C75=XXX!$D$117),"N",IF(C75&gt;($C$4+1),"-",IF(C75=$C$4+1,"P","x")))</f>
        <v>-</v>
      </c>
      <c r="E75" s="272"/>
      <c r="F75" s="273"/>
      <c r="G75" s="274"/>
      <c r="H75" s="275" t="str">
        <f>IF(D75="-","",IF(C75=$C$4+1,"",VLOOKUP(C75,XXX!$D$44:$F$130,3,0)&amp;VLOOKUP(C75,XXX!$D$44:$J$130,7,0)))</f>
        <v/>
      </c>
      <c r="I75" s="276"/>
    </row>
    <row r="76" spans="2:9" x14ac:dyDescent="0.2">
      <c r="B76" s="271"/>
      <c r="C76" s="296">
        <f t="shared" si="1"/>
        <v>72</v>
      </c>
      <c r="D76" s="296" t="str">
        <f>IF(OR(C76=XXX!$D$45,C76=XXX!$D$78,C76=XXX!$D$117),"N",IF(C76&gt;($C$4+1),"-",IF(C76=$C$4+1,"P","x")))</f>
        <v>-</v>
      </c>
      <c r="E76" s="272"/>
      <c r="F76" s="273"/>
      <c r="G76" s="274"/>
      <c r="H76" s="275" t="str">
        <f>IF(D76="-","",IF(C76=$C$4+1,"",VLOOKUP(C76,XXX!$D$44:$F$130,3,0)&amp;VLOOKUP(C76,XXX!$D$44:$J$130,7,0)))</f>
        <v/>
      </c>
      <c r="I76" s="276"/>
    </row>
    <row r="77" spans="2:9" x14ac:dyDescent="0.2">
      <c r="B77" s="271"/>
      <c r="C77" s="296">
        <f t="shared" si="1"/>
        <v>73</v>
      </c>
      <c r="D77" s="296" t="str">
        <f>IF(OR(C77=XXX!$D$45,C77=XXX!$D$78,C77=XXX!$D$117),"N",IF(C77&gt;($C$4+1),"-",IF(C77=$C$4+1,"P","x")))</f>
        <v>-</v>
      </c>
      <c r="E77" s="272"/>
      <c r="F77" s="273"/>
      <c r="G77" s="274"/>
      <c r="H77" s="275" t="str">
        <f>IF(D77="-","",IF(C77=$C$4+1,"",VLOOKUP(C77,XXX!$D$44:$F$130,3,0)&amp;VLOOKUP(C77,XXX!$D$44:$J$130,7,0)))</f>
        <v/>
      </c>
      <c r="I77" s="276"/>
    </row>
    <row r="78" spans="2:9" x14ac:dyDescent="0.2">
      <c r="B78" s="271"/>
      <c r="C78" s="296">
        <f t="shared" si="1"/>
        <v>74</v>
      </c>
      <c r="D78" s="296" t="str">
        <f>IF(OR(C78=XXX!$D$45,C78=XXX!$D$78,C78=XXX!$D$117),"N",IF(C78&gt;($C$4+1),"-",IF(C78=$C$4+1,"P","x")))</f>
        <v>-</v>
      </c>
      <c r="E78" s="272"/>
      <c r="F78" s="273"/>
      <c r="G78" s="274"/>
      <c r="H78" s="275" t="str">
        <f>IF(D78="-","",IF(C78=$C$4+1,"",VLOOKUP(C78,XXX!$D$44:$F$130,3,0)&amp;VLOOKUP(C78,XXX!$D$44:$J$130,7,0)))</f>
        <v/>
      </c>
      <c r="I78" s="276"/>
    </row>
    <row r="79" spans="2:9" x14ac:dyDescent="0.2">
      <c r="B79" s="271"/>
      <c r="C79" s="296">
        <f t="shared" si="1"/>
        <v>75</v>
      </c>
      <c r="D79" s="296" t="str">
        <f>IF(OR(C79=XXX!$D$45,C79=XXX!$D$78,C79=XXX!$D$117),"N",IF(C79&gt;($C$4+1),"-",IF(C79=$C$4+1,"P","x")))</f>
        <v>-</v>
      </c>
      <c r="E79" s="272"/>
      <c r="F79" s="273"/>
      <c r="G79" s="274"/>
      <c r="H79" s="275" t="str">
        <f>IF(D79="-","",IF(C79=$C$4+1,"",VLOOKUP(C79,XXX!$D$44:$F$130,3,0)&amp;VLOOKUP(C79,XXX!$D$44:$J$130,7,0)))</f>
        <v/>
      </c>
      <c r="I79" s="276"/>
    </row>
    <row r="80" spans="2:9" x14ac:dyDescent="0.2">
      <c r="B80" s="271"/>
      <c r="C80" s="296">
        <f t="shared" si="1"/>
        <v>76</v>
      </c>
      <c r="D80" s="296" t="str">
        <f>IF(OR(C80=XXX!$D$45,C80=XXX!$D$78,C80=XXX!$D$117),"N",IF(C80&gt;($C$4+1),"-",IF(C80=$C$4+1,"P","x")))</f>
        <v>-</v>
      </c>
      <c r="E80" s="272"/>
      <c r="F80" s="273"/>
      <c r="G80" s="274"/>
      <c r="H80" s="275" t="str">
        <f>IF(D80="-","",IF(C80=$C$4+1,"",VLOOKUP(C80,XXX!$D$44:$F$130,3,0)&amp;VLOOKUP(C80,XXX!$D$44:$J$130,7,0)))</f>
        <v/>
      </c>
      <c r="I80" s="276"/>
    </row>
    <row r="81" spans="2:9" x14ac:dyDescent="0.2">
      <c r="B81" s="271"/>
      <c r="C81" s="296">
        <f t="shared" si="1"/>
        <v>77</v>
      </c>
      <c r="D81" s="296" t="str">
        <f>IF(OR(C81=XXX!$D$45,C81=XXX!$D$78,C81=XXX!$D$117),"N",IF(C81&gt;($C$4+1),"-",IF(C81=$C$4+1,"P","x")))</f>
        <v>-</v>
      </c>
      <c r="E81" s="272"/>
      <c r="F81" s="273"/>
      <c r="G81" s="274"/>
      <c r="H81" s="275" t="str">
        <f>IF(D81="-","",IF(C81=$C$4+1,"",VLOOKUP(C81,XXX!$D$44:$F$130,3,0)&amp;VLOOKUP(C81,XXX!$D$44:$J$130,7,0)))</f>
        <v/>
      </c>
      <c r="I81" s="276"/>
    </row>
    <row r="82" spans="2:9" x14ac:dyDescent="0.2">
      <c r="B82" s="271"/>
      <c r="C82" s="296">
        <f t="shared" si="1"/>
        <v>78</v>
      </c>
      <c r="D82" s="296" t="str">
        <f>IF(OR(C82=XXX!$D$45,C82=XXX!$D$78,C82=XXX!$D$117),"N",IF(C82&gt;($C$4+1),"-",IF(C82=$C$4+1,"P","x")))</f>
        <v>-</v>
      </c>
      <c r="E82" s="272"/>
      <c r="F82" s="273"/>
      <c r="G82" s="274"/>
      <c r="H82" s="275" t="str">
        <f>IF(D82="-","",IF(C82=$C$4+1,"",VLOOKUP(C82,XXX!$D$44:$F$130,3,0)&amp;VLOOKUP(C82,XXX!$D$44:$J$130,7,0)))</f>
        <v/>
      </c>
      <c r="I82" s="276"/>
    </row>
    <row r="83" spans="2:9" x14ac:dyDescent="0.2">
      <c r="B83" s="271"/>
      <c r="C83" s="296">
        <f t="shared" si="1"/>
        <v>79</v>
      </c>
      <c r="D83" s="296" t="str">
        <f>IF(OR(C83=XXX!$D$45,C83=XXX!$D$78,C83=XXX!$D$117),"N",IF(C83&gt;($C$4+1),"-",IF(C83=$C$4+1,"P","x")))</f>
        <v>-</v>
      </c>
      <c r="E83" s="272"/>
      <c r="F83" s="273"/>
      <c r="G83" s="274"/>
      <c r="H83" s="275" t="str">
        <f>IF(D83="-","",IF(C83=$C$4+1,"",VLOOKUP(C83,XXX!$D$44:$F$130,3,0)&amp;VLOOKUP(C83,XXX!$D$44:$J$130,7,0)))</f>
        <v/>
      </c>
      <c r="I83" s="276"/>
    </row>
    <row r="84" spans="2:9" x14ac:dyDescent="0.2">
      <c r="B84" s="271"/>
      <c r="C84" s="296">
        <f t="shared" si="1"/>
        <v>80</v>
      </c>
      <c r="D84" s="296" t="str">
        <f>IF(OR(C84=XXX!$D$45,C84=XXX!$D$78,C84=XXX!$D$117),"N",IF(C84&gt;($C$4+1),"-",IF(C84=$C$4+1,"P","x")))</f>
        <v>-</v>
      </c>
      <c r="E84" s="272"/>
      <c r="F84" s="273"/>
      <c r="G84" s="274"/>
      <c r="H84" s="275" t="str">
        <f>IF(D84="-","",IF(C84=$C$4+1,"",VLOOKUP(C84,XXX!$D$44:$F$130,3,0)&amp;VLOOKUP(C84,XXX!$D$44:$J$130,7,0)))</f>
        <v/>
      </c>
      <c r="I84" s="276"/>
    </row>
    <row r="85" spans="2:9" x14ac:dyDescent="0.2">
      <c r="B85" s="271"/>
      <c r="C85" s="296">
        <f t="shared" si="1"/>
        <v>81</v>
      </c>
      <c r="D85" s="296" t="str">
        <f>IF(OR(C85=XXX!$D$45,C85=XXX!$D$78,C85=XXX!$D$117),"N",IF(C85&gt;($C$4+1),"-",IF(C85=$C$4+1,"P","x")))</f>
        <v>-</v>
      </c>
      <c r="E85" s="272"/>
      <c r="F85" s="273"/>
      <c r="G85" s="274"/>
      <c r="H85" s="275" t="str">
        <f>IF(D85="-","",IF(C85=$C$4+1,"",VLOOKUP(C85,XXX!$D$44:$F$130,3,0)&amp;VLOOKUP(C85,XXX!$D$44:$J$130,7,0)))</f>
        <v/>
      </c>
      <c r="I85" s="276"/>
    </row>
    <row r="86" spans="2:9" x14ac:dyDescent="0.2">
      <c r="B86" s="271"/>
      <c r="C86" s="296">
        <f t="shared" si="1"/>
        <v>82</v>
      </c>
      <c r="D86" s="296" t="str">
        <f>IF(OR(C86=XXX!$D$45,C86=XXX!$D$78,C86=XXX!$D$117),"N",IF(C86&gt;($C$4+1),"-",IF(C86=$C$4+1,"P","x")))</f>
        <v>-</v>
      </c>
      <c r="E86" s="272"/>
      <c r="F86" s="273"/>
      <c r="G86" s="274"/>
      <c r="H86" s="275" t="str">
        <f>IF(D86="-","",IF(C86=$C$4+1,"",VLOOKUP(C86,XXX!$D$44:$F$130,3,0)&amp;VLOOKUP(C86,XXX!$D$44:$J$130,7,0)))</f>
        <v/>
      </c>
      <c r="I86" s="276"/>
    </row>
    <row r="87" spans="2:9" x14ac:dyDescent="0.2">
      <c r="B87" s="271"/>
      <c r="C87" s="296">
        <f t="shared" si="1"/>
        <v>83</v>
      </c>
      <c r="D87" s="296" t="str">
        <f>IF(OR(C87=XXX!$D$45,C87=XXX!$D$78,C87=XXX!$D$117),"N",IF(C87&gt;($C$4+1),"-",IF(C87=$C$4+1,"P","x")))</f>
        <v>-</v>
      </c>
      <c r="E87" s="272"/>
      <c r="F87" s="273"/>
      <c r="G87" s="274"/>
      <c r="H87" s="275" t="str">
        <f>IF(D87="-","",IF(C87=$C$4+1,"",VLOOKUP(C87,XXX!$D$44:$F$130,3,0)&amp;VLOOKUP(C87,XXX!$D$44:$J$130,7,0)))</f>
        <v/>
      </c>
      <c r="I87" s="276"/>
    </row>
    <row r="88" spans="2:9" x14ac:dyDescent="0.2">
      <c r="B88" s="271"/>
      <c r="C88" s="296">
        <f t="shared" si="1"/>
        <v>84</v>
      </c>
      <c r="D88" s="296" t="str">
        <f>IF(OR(C88=XXX!$D$45,C88=XXX!$D$78,C88=XXX!$D$117),"N",IF(C88&gt;($C$4+1),"-",IF(C88=$C$4+1,"P","x")))</f>
        <v>-</v>
      </c>
      <c r="E88" s="272"/>
      <c r="F88" s="273"/>
      <c r="G88" s="274"/>
      <c r="H88" s="275" t="str">
        <f>IF(D88="-","",IF(C88=$C$4+1,"",VLOOKUP(C88,XXX!$D$44:$F$130,3,0)&amp;VLOOKUP(C88,XXX!$D$44:$J$130,7,0)))</f>
        <v/>
      </c>
      <c r="I88" s="276"/>
    </row>
    <row r="89" spans="2:9" x14ac:dyDescent="0.2">
      <c r="B89" s="271"/>
      <c r="C89" s="296">
        <f t="shared" si="1"/>
        <v>85</v>
      </c>
      <c r="D89" s="296" t="str">
        <f>IF(OR(C89=XXX!$D$45,C89=XXX!$D$78,C89=XXX!$D$117),"N",IF(C89&gt;($C$4+1),"-",IF(C89=$C$4+1,"P","x")))</f>
        <v>-</v>
      </c>
      <c r="E89" s="272"/>
      <c r="F89" s="273"/>
      <c r="G89" s="274"/>
      <c r="H89" s="275" t="str">
        <f>IF(D89="-","",IF(C89=$C$4+1,"",VLOOKUP(C89,XXX!$D$44:$F$130,3,0)&amp;VLOOKUP(C89,XXX!$D$44:$J$130,7,0)))</f>
        <v/>
      </c>
      <c r="I89" s="276"/>
    </row>
    <row r="90" spans="2:9" x14ac:dyDescent="0.2">
      <c r="B90" s="271"/>
      <c r="C90" s="296">
        <f t="shared" si="1"/>
        <v>86</v>
      </c>
      <c r="D90" s="296" t="str">
        <f>IF(OR(C90=XXX!$D$45,C90=XXX!$D$78,C90=XXX!$D$117),"N",IF(C90&gt;($C$4+1),"-",IF(C90=$C$4+1,"P","x")))</f>
        <v>-</v>
      </c>
      <c r="E90" s="272"/>
      <c r="F90" s="273"/>
      <c r="G90" s="274"/>
      <c r="H90" s="275" t="str">
        <f>IF(D90="-","",IF(C90=$C$4+1,"",VLOOKUP(C90,XXX!$D$44:$F$130,3,0)&amp;VLOOKUP(C90,XXX!$D$44:$J$130,7,0)))</f>
        <v/>
      </c>
      <c r="I90" s="276"/>
    </row>
    <row r="91" spans="2:9" x14ac:dyDescent="0.2">
      <c r="B91" s="271"/>
      <c r="C91" s="296">
        <f t="shared" si="1"/>
        <v>87</v>
      </c>
      <c r="D91" s="296" t="str">
        <f>IF(OR(C91=XXX!$D$45,C91=XXX!$D$78,C91=XXX!$D$117),"N",IF(C91&gt;($C$4+1),"-",IF(C91=$C$4+1,"P","x")))</f>
        <v>-</v>
      </c>
      <c r="E91" s="272"/>
      <c r="F91" s="273"/>
      <c r="G91" s="274"/>
      <c r="H91" s="275" t="str">
        <f>IF(D91="-","",IF(C91=$C$4+1,"",VLOOKUP(C91,XXX!$D$44:$F$130,3,0)&amp;VLOOKUP(C91,XXX!$D$44:$J$130,7,0)))</f>
        <v/>
      </c>
      <c r="I91" s="276"/>
    </row>
    <row r="92" spans="2:9" x14ac:dyDescent="0.2">
      <c r="B92" s="271"/>
      <c r="C92" s="296">
        <f t="shared" si="1"/>
        <v>88</v>
      </c>
      <c r="D92" s="296" t="str">
        <f>IF(OR(C92=XXX!$D$45,C92=XXX!$D$78,C92=XXX!$D$117),"N",IF(C92&gt;($C$4+1),"-",IF(C92=$C$4+1,"P","x")))</f>
        <v>-</v>
      </c>
      <c r="E92" s="272"/>
      <c r="F92" s="273"/>
      <c r="G92" s="274"/>
      <c r="H92" s="275" t="str">
        <f>IF(D92="-","",IF(C92=$C$4+1,"",VLOOKUP(C92,XXX!$D$44:$F$130,3,0)&amp;VLOOKUP(C92,XXX!$D$44:$J$130,7,0)))</f>
        <v/>
      </c>
      <c r="I92" s="276"/>
    </row>
    <row r="93" spans="2:9" x14ac:dyDescent="0.2">
      <c r="B93" s="271"/>
      <c r="C93" s="296">
        <f t="shared" si="1"/>
        <v>89</v>
      </c>
      <c r="D93" s="296" t="str">
        <f>IF(OR(C93=XXX!$D$45,C93=XXX!$D$78,C93=XXX!$D$117),"N",IF(C93&gt;($C$4+1),"-",IF(C93=$C$4+1,"P","x")))</f>
        <v>-</v>
      </c>
      <c r="E93" s="272"/>
      <c r="F93" s="273"/>
      <c r="G93" s="274"/>
      <c r="H93" s="275" t="str">
        <f>IF(D93="-","",IF(C93=$C$4+1,"",VLOOKUP(C93,XXX!$D$44:$F$130,3,0)&amp;VLOOKUP(C93,XXX!$D$44:$J$130,7,0)))</f>
        <v/>
      </c>
      <c r="I93" s="276"/>
    </row>
    <row r="94" spans="2:9" x14ac:dyDescent="0.2">
      <c r="B94" s="271"/>
      <c r="C94" s="296">
        <f t="shared" si="1"/>
        <v>90</v>
      </c>
      <c r="D94" s="296" t="str">
        <f>IF(OR(C94=XXX!$D$45,C94=XXX!$D$78,C94=XXX!$D$117),"N",IF(C94&gt;($C$4+1),"-",IF(C94=$C$4+1,"P","x")))</f>
        <v>-</v>
      </c>
      <c r="E94" s="272"/>
      <c r="F94" s="273"/>
      <c r="G94" s="274"/>
      <c r="H94" s="275" t="str">
        <f>IF(D94="-","",IF(C94=$C$4+1,"",VLOOKUP(C94,XXX!$D$44:$F$130,3,0)&amp;VLOOKUP(C94,XXX!$D$44:$J$130,7,0)))</f>
        <v/>
      </c>
      <c r="I94" s="276"/>
    </row>
    <row r="95" spans="2:9" x14ac:dyDescent="0.2">
      <c r="B95" s="271"/>
      <c r="C95" s="296">
        <f t="shared" si="1"/>
        <v>91</v>
      </c>
      <c r="D95" s="296" t="str">
        <f>IF(OR(C95=XXX!$D$45,C95=XXX!$D$78,C95=XXX!$D$117),"N",IF(C95&gt;($C$4+1),"-",IF(C95=$C$4+1,"P","x")))</f>
        <v>-</v>
      </c>
      <c r="E95" s="272"/>
      <c r="F95" s="273"/>
      <c r="G95" s="274"/>
      <c r="H95" s="275" t="str">
        <f>IF(D95="-","",IF(C95=$C$4+1,"",VLOOKUP(C95,XXX!$D$44:$F$130,3,0)&amp;VLOOKUP(C95,XXX!$D$44:$J$130,7,0)))</f>
        <v/>
      </c>
      <c r="I95" s="276"/>
    </row>
    <row r="96" spans="2:9" x14ac:dyDescent="0.2">
      <c r="B96" s="271"/>
      <c r="C96" s="296">
        <f t="shared" si="1"/>
        <v>92</v>
      </c>
      <c r="D96" s="296" t="str">
        <f>IF(OR(C96=XXX!$D$45,C96=XXX!$D$78,C96=XXX!$D$117),"N",IF(C96&gt;($C$4+1),"-",IF(C96=$C$4+1,"P","x")))</f>
        <v>-</v>
      </c>
      <c r="E96" s="272"/>
      <c r="F96" s="273"/>
      <c r="G96" s="274"/>
      <c r="H96" s="275" t="str">
        <f>IF(D96="-","",IF(C96=$C$4+1,"",VLOOKUP(C96,XXX!$D$44:$F$130,3,0)&amp;VLOOKUP(C96,XXX!$D$44:$J$130,7,0)))</f>
        <v/>
      </c>
      <c r="I96" s="276"/>
    </row>
    <row r="97" spans="2:9" x14ac:dyDescent="0.2">
      <c r="B97" s="271"/>
      <c r="C97" s="296">
        <f t="shared" si="1"/>
        <v>93</v>
      </c>
      <c r="D97" s="296" t="str">
        <f>IF(OR(C97=XXX!$D$45,C97=XXX!$D$78,C97=XXX!$D$117),"N",IF(C97&gt;($C$4+1),"-",IF(C97=$C$4+1,"P","x")))</f>
        <v>-</v>
      </c>
      <c r="E97" s="272"/>
      <c r="F97" s="273"/>
      <c r="G97" s="274"/>
      <c r="H97" s="275" t="str">
        <f>IF(D97="-","",IF(C97=$C$4+1,"",VLOOKUP(C97,XXX!$D$44:$F$130,3,0)&amp;VLOOKUP(C97,XXX!$D$44:$J$130,7,0)))</f>
        <v/>
      </c>
      <c r="I97" s="276"/>
    </row>
    <row r="98" spans="2:9" x14ac:dyDescent="0.2">
      <c r="B98" s="271"/>
      <c r="C98" s="296">
        <f t="shared" si="1"/>
        <v>94</v>
      </c>
      <c r="D98" s="296" t="str">
        <f>IF(OR(C98=XXX!$D$45,C98=XXX!$D$78,C98=XXX!$D$117),"N",IF(C98&gt;($C$4+1),"-",IF(C98=$C$4+1,"P","x")))</f>
        <v>-</v>
      </c>
      <c r="E98" s="272"/>
      <c r="F98" s="273"/>
      <c r="G98" s="274"/>
      <c r="H98" s="275" t="str">
        <f>IF(D98="-","",IF(C98=$C$4+1,"",VLOOKUP(C98,XXX!$D$44:$F$130,3,0)&amp;VLOOKUP(C98,XXX!$D$44:$J$130,7,0)))</f>
        <v/>
      </c>
      <c r="I98" s="276"/>
    </row>
    <row r="99" spans="2:9" x14ac:dyDescent="0.2">
      <c r="B99" s="271"/>
      <c r="C99" s="296">
        <f t="shared" si="1"/>
        <v>95</v>
      </c>
      <c r="D99" s="296" t="str">
        <f>IF(OR(C99=XXX!$D$45,C99=XXX!$D$78,C99=XXX!$D$117),"N",IF(C99&gt;($C$4+1),"-",IF(C99=$C$4+1,"P","x")))</f>
        <v>-</v>
      </c>
      <c r="E99" s="272"/>
      <c r="F99" s="273"/>
      <c r="G99" s="274"/>
      <c r="H99" s="275" t="str">
        <f>IF(D99="-","",IF(C99=$C$4+1,"",VLOOKUP(C99,XXX!$D$44:$F$130,3,0)&amp;VLOOKUP(C99,XXX!$D$44:$J$130,7,0)))</f>
        <v/>
      </c>
      <c r="I99" s="276"/>
    </row>
    <row r="100" spans="2:9" x14ac:dyDescent="0.2">
      <c r="B100" s="271"/>
      <c r="C100" s="296">
        <f t="shared" si="1"/>
        <v>96</v>
      </c>
      <c r="D100" s="296" t="str">
        <f>IF(OR(C100=XXX!$D$45,C100=XXX!$D$78,C100=XXX!$D$117),"N",IF(C100&gt;($C$4+1),"-",IF(C100=$C$4+1,"P","x")))</f>
        <v>-</v>
      </c>
      <c r="E100" s="272"/>
      <c r="F100" s="273"/>
      <c r="G100" s="274"/>
      <c r="H100" s="275" t="str">
        <f>IF(D100="-","",IF(C100=$C$4+1,"",VLOOKUP(C100,XXX!$D$44:$F$130,3,0)&amp;VLOOKUP(C100,XXX!$D$44:$J$130,7,0)))</f>
        <v/>
      </c>
      <c r="I100" s="276"/>
    </row>
    <row r="101" spans="2:9" x14ac:dyDescent="0.2">
      <c r="B101" s="271"/>
      <c r="C101" s="296">
        <f t="shared" si="1"/>
        <v>97</v>
      </c>
      <c r="D101" s="296" t="str">
        <f>IF(OR(C101=XXX!$D$45,C101=XXX!$D$78,C101=XXX!$D$117),"N",IF(C101&gt;($C$4+1),"-",IF(C101=$C$4+1,"P","x")))</f>
        <v>-</v>
      </c>
      <c r="E101" s="272"/>
      <c r="F101" s="273"/>
      <c r="G101" s="274"/>
      <c r="H101" s="275" t="str">
        <f>IF(D101="-","",IF(C101=$C$4+1,"",VLOOKUP(C101,XXX!$D$44:$F$130,3,0)&amp;VLOOKUP(C101,XXX!$D$44:$J$130,7,0)))</f>
        <v/>
      </c>
      <c r="I101" s="276"/>
    </row>
    <row r="102" spans="2:9" x14ac:dyDescent="0.2">
      <c r="B102" s="271"/>
      <c r="C102" s="296">
        <f t="shared" si="1"/>
        <v>98</v>
      </c>
      <c r="D102" s="296" t="str">
        <f>IF(OR(C102=XXX!$D$45,C102=XXX!$D$78,C102=XXX!$D$117),"N",IF(C102&gt;($C$4+1),"-",IF(C102=$C$4+1,"P","x")))</f>
        <v>-</v>
      </c>
      <c r="E102" s="272"/>
      <c r="F102" s="273"/>
      <c r="G102" s="274"/>
      <c r="H102" s="275" t="str">
        <f>IF(D102="-","",IF(C102=$C$4+1,"",VLOOKUP(C102,XXX!$D$44:$F$130,3,0)&amp;VLOOKUP(C102,XXX!$D$44:$J$130,7,0)))</f>
        <v/>
      </c>
      <c r="I102" s="276"/>
    </row>
    <row r="103" spans="2:9" x14ac:dyDescent="0.2">
      <c r="B103" s="271"/>
      <c r="C103" s="296">
        <f t="shared" si="1"/>
        <v>99</v>
      </c>
      <c r="D103" s="296" t="str">
        <f>IF(OR(C103=XXX!$D$45,C103=XXX!$D$78,C103=XXX!$D$117),"N",IF(C103&gt;($C$4+1),"-",IF(C103=$C$4+1,"P","x")))</f>
        <v>-</v>
      </c>
      <c r="E103" s="272"/>
      <c r="F103" s="273"/>
      <c r="G103" s="274"/>
      <c r="H103" s="275" t="str">
        <f>IF(D103="-","",IF(C103=$C$4+1,"",VLOOKUP(C103,XXX!$D$44:$F$130,3,0)&amp;VLOOKUP(C103,XXX!$D$44:$J$130,7,0)))</f>
        <v/>
      </c>
      <c r="I103" s="276"/>
    </row>
    <row r="104" spans="2:9" x14ac:dyDescent="0.2">
      <c r="B104" s="277"/>
      <c r="C104" s="297">
        <f t="shared" si="1"/>
        <v>100</v>
      </c>
      <c r="D104" s="297" t="str">
        <f>IF(OR(C104=XXX!$D$45,C104=XXX!$D$78,C104=XXX!$D$117),"N",IF(C104&gt;($C$4+1),"-",IF(C104=$C$4+1,"P","x")))</f>
        <v>-</v>
      </c>
      <c r="E104" s="278"/>
      <c r="F104" s="279"/>
      <c r="G104" s="280"/>
      <c r="H104" s="275" t="str">
        <f>IF(D104="-","",IF(C104=$C$4+1,"",VLOOKUP(C104,XXX!$D$44:$F$130,3,0)&amp;VLOOKUP(C104,XXX!$D$44:$J$130,7,0)))</f>
        <v/>
      </c>
      <c r="I104" s="281"/>
    </row>
  </sheetData>
  <sheetProtection sheet="1" insertHyperlinks="0" selectLockedCells="1" autoFilter="0" pivotTables="0"/>
  <conditionalFormatting sqref="H5:H104">
    <cfRule type="expression" dxfId="19" priority="1">
      <formula>$D5="N"</formula>
    </cfRule>
  </conditionalFormatting>
  <conditionalFormatting sqref="B5:I104">
    <cfRule type="expression" dxfId="18" priority="4">
      <formula>$D5="P"</formula>
    </cfRule>
    <cfRule type="expression" dxfId="17" priority="6">
      <formula>$D5="-"</formula>
    </cfRule>
  </conditionalFormatting>
  <pageMargins left="0.39370078740157483" right="0.39370078740157483" top="0.74803149606299213" bottom="0.74803149606299213" header="0.31496062992125984" footer="0.31496062992125984"/>
  <pageSetup paperSize="9" scale="63" fitToHeight="3" orientation="portrait" r:id="rId1"/>
  <headerFoot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B1:L144"/>
  <sheetViews>
    <sheetView showRowColHeaders="0" zoomScaleNormal="100" workbookViewId="0"/>
  </sheetViews>
  <sheetFormatPr defaultColWidth="14.5" defaultRowHeight="12.9" x14ac:dyDescent="0.2"/>
  <cols>
    <col min="1" max="2" width="2.75" style="242" customWidth="1"/>
    <col min="3" max="5" width="3.625" style="374" hidden="1" customWidth="1"/>
    <col min="6" max="6" width="2.75" style="348" customWidth="1" collapsed="1"/>
    <col min="7" max="7" width="2.5" style="242" bestFit="1" customWidth="1"/>
    <col min="8" max="8" width="62.375" style="242" customWidth="1"/>
    <col min="9" max="9" width="70.25" style="242" customWidth="1"/>
    <col min="10" max="10" width="2.75" style="242" customWidth="1"/>
    <col min="11" max="12" width="14.5" style="242" customWidth="1"/>
    <col min="13" max="16384" width="14.5" style="242"/>
  </cols>
  <sheetData>
    <row r="1" spans="2:12" s="241" customFormat="1" ht="14.95" customHeight="1" x14ac:dyDescent="0.2">
      <c r="C1" s="350"/>
      <c r="D1" s="350"/>
      <c r="E1" s="350"/>
    </row>
    <row r="2" spans="2:12" ht="14.95" customHeight="1" x14ac:dyDescent="0.2">
      <c r="B2" s="178"/>
      <c r="C2" s="351"/>
      <c r="D2" s="179"/>
      <c r="E2" s="179"/>
      <c r="F2" s="180"/>
      <c r="G2" s="180"/>
      <c r="H2" s="181"/>
      <c r="I2" s="181"/>
      <c r="J2" s="182"/>
    </row>
    <row r="3" spans="2:12" ht="45.55" x14ac:dyDescent="0.7">
      <c r="B3" s="183"/>
      <c r="C3" s="209">
        <f>MATCH("P",D:D,0)-1</f>
        <v>47</v>
      </c>
      <c r="D3" s="184">
        <f>COLUMN(J2)-1</f>
        <v>9</v>
      </c>
      <c r="E3" s="185"/>
      <c r="F3" s="186" t="s">
        <v>87</v>
      </c>
      <c r="G3" s="186"/>
      <c r="H3" s="187"/>
      <c r="I3" s="352" t="s">
        <v>101</v>
      </c>
      <c r="J3" s="188"/>
    </row>
    <row r="4" spans="2:12" ht="24.45" customHeight="1" x14ac:dyDescent="0.7">
      <c r="B4" s="183"/>
      <c r="C4" s="353"/>
      <c r="D4" s="209">
        <f>Zákl.info!F3+Rodič!H3+Rodič!I3+Dítě!H3+Dítě!I3+Pečující!H3+Pečující!I3</f>
        <v>77</v>
      </c>
      <c r="E4" s="185"/>
      <c r="F4" s="269" t="str">
        <f>IF(AND(D4=0,D5=0,'Výstupní formulář B'!E4="Zde vyplňte kroky pro zmírnění/odstranění rizik a návrh kontaktu."),"Nyní už jen vyplňte opatření a návrh na výstupním formuláři B","")</f>
        <v/>
      </c>
      <c r="G4" s="240"/>
      <c r="H4" s="187"/>
      <c r="I4" s="240" t="str">
        <f>IF(D4&gt;65,"Začněte prosím listem Instrukce (na „liště“ vlevo dole) a poté vyplňte pouze modře označené listy.",IF(D4&gt;0,"!!! Nejsou vyplněny všechny položky formulářů!",""))</f>
        <v>Začněte prosím listem Instrukce (na „liště“ vlevo dole) a poté vyplňte pouze modře označené listy.</v>
      </c>
      <c r="J4" s="188"/>
    </row>
    <row r="5" spans="2:12" s="243" customFormat="1" ht="31.6" customHeight="1" x14ac:dyDescent="0.7">
      <c r="B5" s="190"/>
      <c r="C5" s="353"/>
      <c r="D5" s="209">
        <f>Zjistit!C4-3</f>
        <v>0</v>
      </c>
      <c r="E5" s="185"/>
      <c r="F5" s="186"/>
      <c r="G5" s="193"/>
      <c r="H5" s="194"/>
      <c r="I5" s="240" t="str">
        <f>IF(D5=0,"","Zbývá položek ke zjištění: "&amp;D5)</f>
        <v/>
      </c>
      <c r="J5" s="195"/>
    </row>
    <row r="6" spans="2:12" s="245" customFormat="1" ht="15.8" customHeight="1" x14ac:dyDescent="0.15">
      <c r="B6" s="244"/>
      <c r="C6" s="191"/>
      <c r="D6" s="191"/>
      <c r="E6" s="191"/>
      <c r="F6" s="109" t="s">
        <v>152</v>
      </c>
      <c r="G6" s="141"/>
      <c r="H6" s="141"/>
      <c r="I6" s="141"/>
      <c r="J6" s="195"/>
      <c r="L6" s="354"/>
    </row>
    <row r="7" spans="2:12" s="243" customFormat="1" ht="5.45" x14ac:dyDescent="0.15">
      <c r="B7" s="190"/>
      <c r="C7" s="191"/>
      <c r="D7" s="355"/>
      <c r="E7" s="355"/>
      <c r="F7" s="193"/>
      <c r="G7" s="246"/>
      <c r="H7" s="194"/>
      <c r="I7" s="197"/>
      <c r="J7" s="195"/>
    </row>
    <row r="8" spans="2:12" s="245" customFormat="1" ht="15.8" customHeight="1" x14ac:dyDescent="0.15">
      <c r="B8" s="244"/>
      <c r="C8" s="356"/>
      <c r="D8" s="191"/>
      <c r="E8" s="191"/>
      <c r="F8" s="194"/>
      <c r="G8" s="194"/>
      <c r="H8" s="357" t="str">
        <f>IF(Zákl.info!H8=0,"",Zákl.info!H8)</f>
        <v/>
      </c>
      <c r="I8" s="247"/>
      <c r="J8" s="195"/>
    </row>
    <row r="9" spans="2:12" s="245" customFormat="1" ht="15.8" customHeight="1" x14ac:dyDescent="0.15">
      <c r="B9" s="244"/>
      <c r="C9" s="356"/>
      <c r="D9" s="356"/>
      <c r="E9" s="356"/>
      <c r="F9" s="247"/>
      <c r="G9" s="248"/>
      <c r="H9" s="194"/>
      <c r="I9" s="247"/>
      <c r="J9" s="195"/>
    </row>
    <row r="10" spans="2:12" s="245" customFormat="1" ht="15.8" customHeight="1" x14ac:dyDescent="0.15">
      <c r="B10" s="244"/>
      <c r="C10" s="191"/>
      <c r="D10" s="191"/>
      <c r="E10" s="191"/>
      <c r="F10" s="141" t="s">
        <v>2</v>
      </c>
      <c r="G10" s="141"/>
      <c r="H10" s="141"/>
      <c r="I10" s="141"/>
      <c r="J10" s="195"/>
      <c r="L10" s="354"/>
    </row>
    <row r="11" spans="2:12" s="243" customFormat="1" ht="5.45" x14ac:dyDescent="0.15">
      <c r="B11" s="190"/>
      <c r="C11" s="191"/>
      <c r="D11" s="355"/>
      <c r="E11" s="355"/>
      <c r="F11" s="193"/>
      <c r="G11" s="246"/>
      <c r="H11" s="194"/>
      <c r="I11" s="197"/>
      <c r="J11" s="195"/>
    </row>
    <row r="12" spans="2:12" s="245" customFormat="1" ht="15.8" customHeight="1" x14ac:dyDescent="0.15">
      <c r="B12" s="244"/>
      <c r="C12" s="356"/>
      <c r="D12" s="191"/>
      <c r="E12" s="191"/>
      <c r="F12" s="194"/>
      <c r="G12" s="194"/>
      <c r="H12" s="357" t="str">
        <f>IF(Zákl.info!H12=0,"",Zákl.info!H12)</f>
        <v/>
      </c>
      <c r="I12" s="247"/>
      <c r="J12" s="195"/>
    </row>
    <row r="13" spans="2:12" s="245" customFormat="1" ht="15.8" customHeight="1" x14ac:dyDescent="0.15">
      <c r="B13" s="244"/>
      <c r="C13" s="356"/>
      <c r="D13" s="356"/>
      <c r="E13" s="356"/>
      <c r="F13" s="247"/>
      <c r="G13" s="248"/>
      <c r="H13" s="194"/>
      <c r="I13" s="247"/>
      <c r="J13" s="195"/>
    </row>
    <row r="14" spans="2:12" s="245" customFormat="1" ht="15.8" customHeight="1" x14ac:dyDescent="0.15">
      <c r="B14" s="244"/>
      <c r="C14" s="191"/>
      <c r="D14" s="191"/>
      <c r="E14" s="191"/>
      <c r="F14" s="109" t="s">
        <v>153</v>
      </c>
      <c r="G14" s="141"/>
      <c r="H14" s="141"/>
      <c r="I14" s="141"/>
      <c r="J14" s="195"/>
      <c r="L14" s="354"/>
    </row>
    <row r="15" spans="2:12" s="243" customFormat="1" ht="5.45" x14ac:dyDescent="0.15">
      <c r="B15" s="190"/>
      <c r="C15" s="191"/>
      <c r="D15" s="355"/>
      <c r="E15" s="355"/>
      <c r="F15" s="193"/>
      <c r="G15" s="246"/>
      <c r="H15" s="194"/>
      <c r="I15" s="197"/>
      <c r="J15" s="195"/>
    </row>
    <row r="16" spans="2:12" s="245" customFormat="1" ht="15.8" customHeight="1" x14ac:dyDescent="0.15">
      <c r="B16" s="244"/>
      <c r="C16" s="356"/>
      <c r="D16" s="191"/>
      <c r="E16" s="191"/>
      <c r="F16" s="194"/>
      <c r="G16" s="194"/>
      <c r="H16" s="358" t="str">
        <f>IF(Zákl.info!H16=0,"",Zákl.info!H16)</f>
        <v/>
      </c>
      <c r="I16" s="247"/>
      <c r="J16" s="195"/>
    </row>
    <row r="17" spans="2:12" s="245" customFormat="1" ht="15.8" customHeight="1" x14ac:dyDescent="0.15">
      <c r="B17" s="244"/>
      <c r="C17" s="356"/>
      <c r="D17" s="356"/>
      <c r="E17" s="356"/>
      <c r="F17" s="247"/>
      <c r="G17" s="248"/>
      <c r="H17" s="194"/>
      <c r="I17" s="247"/>
      <c r="J17" s="195"/>
    </row>
    <row r="18" spans="2:12" s="245" customFormat="1" ht="15.8" customHeight="1" x14ac:dyDescent="0.15">
      <c r="B18" s="244"/>
      <c r="C18" s="191"/>
      <c r="D18" s="191"/>
      <c r="E18" s="191"/>
      <c r="F18" s="109" t="s">
        <v>305</v>
      </c>
      <c r="G18" s="141"/>
      <c r="H18" s="141"/>
      <c r="I18" s="141"/>
      <c r="J18" s="195"/>
      <c r="L18" s="354"/>
    </row>
    <row r="19" spans="2:12" s="243" customFormat="1" ht="5.45" x14ac:dyDescent="0.15">
      <c r="B19" s="190"/>
      <c r="C19" s="191"/>
      <c r="D19" s="355"/>
      <c r="E19" s="355"/>
      <c r="F19" s="193"/>
      <c r="G19" s="246"/>
      <c r="H19" s="194"/>
      <c r="I19" s="197"/>
      <c r="J19" s="195"/>
    </row>
    <row r="20" spans="2:12" s="245" customFormat="1" ht="15.8" customHeight="1" x14ac:dyDescent="0.15">
      <c r="B20" s="244"/>
      <c r="C20" s="356"/>
      <c r="D20" s="191"/>
      <c r="E20" s="191"/>
      <c r="F20" s="194"/>
      <c r="G20" s="194"/>
      <c r="H20" s="358" t="str">
        <f>IF(Zákl.info!H20=0,"",Zákl.info!H20)</f>
        <v/>
      </c>
      <c r="I20" s="247"/>
      <c r="J20" s="195"/>
    </row>
    <row r="21" spans="2:12" s="245" customFormat="1" ht="15.8" customHeight="1" x14ac:dyDescent="0.15">
      <c r="B21" s="244"/>
      <c r="C21" s="356"/>
      <c r="D21" s="356"/>
      <c r="E21" s="356"/>
      <c r="F21" s="247"/>
      <c r="G21" s="248"/>
      <c r="H21" s="194"/>
      <c r="I21" s="247"/>
      <c r="J21" s="195"/>
    </row>
    <row r="22" spans="2:12" s="245" customFormat="1" ht="15.8" customHeight="1" x14ac:dyDescent="0.15">
      <c r="B22" s="244"/>
      <c r="C22" s="191"/>
      <c r="D22" s="191"/>
      <c r="E22" s="191"/>
      <c r="F22" s="141" t="s">
        <v>9</v>
      </c>
      <c r="G22" s="141"/>
      <c r="H22" s="141"/>
      <c r="I22" s="141"/>
      <c r="J22" s="195"/>
    </row>
    <row r="23" spans="2:12" s="243" customFormat="1" ht="5.45" x14ac:dyDescent="0.15">
      <c r="B23" s="190"/>
      <c r="C23" s="191"/>
      <c r="D23" s="355"/>
      <c r="E23" s="355"/>
      <c r="F23" s="193"/>
      <c r="G23" s="246"/>
      <c r="H23" s="194"/>
      <c r="I23" s="197"/>
      <c r="J23" s="195"/>
    </row>
    <row r="24" spans="2:12" s="245" customFormat="1" ht="15.8" customHeight="1" x14ac:dyDescent="0.15">
      <c r="B24" s="244"/>
      <c r="C24" s="356"/>
      <c r="D24" s="191"/>
      <c r="E24" s="191"/>
      <c r="F24" s="194"/>
      <c r="G24" s="194"/>
      <c r="H24" s="357" t="str">
        <f>IF(Zákl.info!C22="","",INDEX(Zákl.info!J24:J30,Zákl.info!C22,0))</f>
        <v/>
      </c>
      <c r="I24" s="247"/>
      <c r="J24" s="195"/>
    </row>
    <row r="25" spans="2:12" s="245" customFormat="1" ht="15.8" customHeight="1" x14ac:dyDescent="0.15">
      <c r="B25" s="244"/>
      <c r="C25" s="356"/>
      <c r="D25" s="356"/>
      <c r="E25" s="356"/>
      <c r="F25" s="247"/>
      <c r="G25" s="248"/>
      <c r="H25" s="194"/>
      <c r="I25" s="247"/>
      <c r="J25" s="195"/>
    </row>
    <row r="26" spans="2:12" s="245" customFormat="1" ht="15.8" customHeight="1" x14ac:dyDescent="0.15">
      <c r="B26" s="244"/>
      <c r="C26" s="191"/>
      <c r="D26" s="191"/>
      <c r="E26" s="191"/>
      <c r="F26" s="141" t="s">
        <v>20</v>
      </c>
      <c r="G26" s="141"/>
      <c r="H26" s="141"/>
      <c r="I26" s="141"/>
      <c r="J26" s="195"/>
    </row>
    <row r="27" spans="2:12" s="243" customFormat="1" ht="5.45" x14ac:dyDescent="0.15">
      <c r="B27" s="190"/>
      <c r="C27" s="191"/>
      <c r="D27" s="355"/>
      <c r="E27" s="355"/>
      <c r="F27" s="193"/>
      <c r="G27" s="246"/>
      <c r="H27" s="194"/>
      <c r="I27" s="197"/>
      <c r="J27" s="195"/>
    </row>
    <row r="28" spans="2:12" s="245" customFormat="1" ht="15.8" customHeight="1" x14ac:dyDescent="0.15">
      <c r="B28" s="244"/>
      <c r="C28" s="356"/>
      <c r="D28" s="191"/>
      <c r="E28" s="191"/>
      <c r="F28" s="194"/>
      <c r="G28" s="194"/>
      <c r="H28" s="357" t="str">
        <f>IF(Zákl.info!C32="","",INDEX(Zákl.info!J34:J37,Zákl.info!C32,0))</f>
        <v/>
      </c>
      <c r="I28" s="247"/>
      <c r="J28" s="195"/>
    </row>
    <row r="29" spans="2:12" s="245" customFormat="1" ht="15.8" customHeight="1" x14ac:dyDescent="0.15">
      <c r="B29" s="244"/>
      <c r="C29" s="356"/>
      <c r="D29" s="356"/>
      <c r="E29" s="356"/>
      <c r="F29" s="247"/>
      <c r="G29" s="248"/>
      <c r="H29" s="194"/>
      <c r="I29" s="247"/>
      <c r="J29" s="195"/>
    </row>
    <row r="30" spans="2:12" s="245" customFormat="1" ht="15.8" customHeight="1" x14ac:dyDescent="0.15">
      <c r="B30" s="244"/>
      <c r="C30" s="191"/>
      <c r="D30" s="191"/>
      <c r="E30" s="191"/>
      <c r="F30" s="141" t="s">
        <v>100</v>
      </c>
      <c r="G30" s="141"/>
      <c r="H30" s="141"/>
      <c r="I30" s="141"/>
      <c r="J30" s="195"/>
    </row>
    <row r="31" spans="2:12" s="243" customFormat="1" ht="5.45" x14ac:dyDescent="0.15">
      <c r="B31" s="190"/>
      <c r="C31" s="191"/>
      <c r="D31" s="355"/>
      <c r="E31" s="355"/>
      <c r="F31" s="193"/>
      <c r="G31" s="246"/>
      <c r="H31" s="194"/>
      <c r="I31" s="197"/>
      <c r="J31" s="195"/>
    </row>
    <row r="32" spans="2:12" s="245" customFormat="1" ht="15.8" customHeight="1" x14ac:dyDescent="0.15">
      <c r="B32" s="244"/>
      <c r="C32" s="356"/>
      <c r="D32" s="191"/>
      <c r="E32" s="191"/>
      <c r="F32" s="194"/>
      <c r="G32" s="194"/>
      <c r="H32" s="384" t="str">
        <f>IF(ISNA(VLOOKUP(1,Zákl.info!$D$41:$E$44,2,0)),"",VLOOKUP(1,Zákl.info!$D$41:$E$44,2,0))</f>
        <v/>
      </c>
      <c r="I32" s="385"/>
      <c r="J32" s="195"/>
    </row>
    <row r="33" spans="2:10" s="245" customFormat="1" ht="15.8" customHeight="1" x14ac:dyDescent="0.15">
      <c r="B33" s="244"/>
      <c r="C33" s="356"/>
      <c r="D33" s="356"/>
      <c r="E33" s="356"/>
      <c r="F33" s="247"/>
      <c r="G33" s="247"/>
      <c r="H33" s="388"/>
      <c r="I33" s="389"/>
      <c r="J33" s="195"/>
    </row>
    <row r="34" spans="2:10" s="245" customFormat="1" ht="15.8" customHeight="1" x14ac:dyDescent="0.15">
      <c r="B34" s="244"/>
      <c r="C34" s="356"/>
      <c r="D34" s="356"/>
      <c r="E34" s="356"/>
      <c r="F34" s="247"/>
      <c r="G34" s="247"/>
      <c r="H34" s="359" t="str">
        <f>IF(ISNA(VLOOKUP(2,Zákl.info!$D$41:$E$44,2,0)),"",VLOOKUP(2,Zákl.info!$D$41:$E$44,2,0))</f>
        <v/>
      </c>
      <c r="I34" s="360"/>
      <c r="J34" s="195"/>
    </row>
    <row r="35" spans="2:10" s="245" customFormat="1" ht="15.8" customHeight="1" x14ac:dyDescent="0.15">
      <c r="B35" s="244"/>
      <c r="C35" s="356"/>
      <c r="D35" s="356"/>
      <c r="E35" s="356"/>
      <c r="F35" s="247"/>
      <c r="G35" s="247"/>
      <c r="H35" s="217"/>
      <c r="I35" s="247"/>
      <c r="J35" s="195"/>
    </row>
    <row r="36" spans="2:10" s="245" customFormat="1" ht="15.8" customHeight="1" x14ac:dyDescent="0.15">
      <c r="B36" s="244"/>
      <c r="C36" s="356"/>
      <c r="D36" s="356"/>
      <c r="E36" s="356"/>
      <c r="F36" s="305" t="s">
        <v>107</v>
      </c>
      <c r="G36" s="305"/>
      <c r="H36" s="305"/>
      <c r="I36" s="141"/>
      <c r="J36" s="195"/>
    </row>
    <row r="37" spans="2:10" s="243" customFormat="1" ht="5.45" x14ac:dyDescent="0.15">
      <c r="B37" s="190"/>
      <c r="C37" s="191"/>
      <c r="D37" s="355"/>
      <c r="E37" s="355"/>
      <c r="F37" s="193"/>
      <c r="G37" s="246"/>
      <c r="H37" s="194"/>
      <c r="I37" s="197"/>
      <c r="J37" s="195"/>
    </row>
    <row r="38" spans="2:10" s="245" customFormat="1" ht="15.8" customHeight="1" x14ac:dyDescent="0.15">
      <c r="B38" s="244"/>
      <c r="C38" s="356"/>
      <c r="D38" s="356"/>
      <c r="E38" s="356"/>
      <c r="F38" s="194"/>
      <c r="G38" s="194"/>
      <c r="H38" s="384" t="str">
        <f>IF(ISNA(VLOOKUP(1,Zákl.info!$D$51:$I$54,6,0)),"",VLOOKUP(1,Zákl.info!$D$51:$I$54,6,0))</f>
        <v/>
      </c>
      <c r="I38" s="385"/>
      <c r="J38" s="195"/>
    </row>
    <row r="39" spans="2:10" s="245" customFormat="1" ht="15.8" customHeight="1" x14ac:dyDescent="0.15">
      <c r="B39" s="244"/>
      <c r="C39" s="356"/>
      <c r="D39" s="356"/>
      <c r="E39" s="356"/>
      <c r="F39" s="194"/>
      <c r="G39" s="194"/>
      <c r="H39" s="386" t="str">
        <f>IF(ISNA(VLOOKUP(2,Zákl.info!$D$51:$I$54,6,0)),"",VLOOKUP(2,Zákl.info!$D$51:$I$54,6,0))</f>
        <v/>
      </c>
      <c r="I39" s="387"/>
      <c r="J39" s="195"/>
    </row>
    <row r="40" spans="2:10" s="245" customFormat="1" ht="15.8" customHeight="1" x14ac:dyDescent="0.15">
      <c r="B40" s="244"/>
      <c r="C40" s="356"/>
      <c r="D40" s="356"/>
      <c r="E40" s="356"/>
      <c r="F40" s="194"/>
      <c r="G40" s="194"/>
      <c r="H40" s="388" t="str">
        <f>IF(ISNA(VLOOKUP(3,Zákl.info!$D$51:$I$54,6,0)),"",VLOOKUP(3,Zákl.info!$D$51:$I$54,6,0))</f>
        <v/>
      </c>
      <c r="I40" s="389"/>
      <c r="J40" s="195"/>
    </row>
    <row r="41" spans="2:10" s="245" customFormat="1" ht="15.8" customHeight="1" x14ac:dyDescent="0.15">
      <c r="B41" s="244"/>
      <c r="C41" s="356"/>
      <c r="D41" s="356"/>
      <c r="E41" s="356"/>
      <c r="F41" s="194"/>
      <c r="G41" s="194"/>
      <c r="H41" s="390" t="str">
        <f>IF(ISNA(VLOOKUP(4,Zákl.info!$D$51:$I$54,6,0)),"",VLOOKUP(4,Zákl.info!$D$51:$I$54,6,0))</f>
        <v/>
      </c>
      <c r="I41" s="391"/>
      <c r="J41" s="195"/>
    </row>
    <row r="42" spans="2:10" s="245" customFormat="1" ht="15.8" customHeight="1" x14ac:dyDescent="0.15">
      <c r="B42" s="244"/>
      <c r="C42" s="356"/>
      <c r="D42" s="356"/>
      <c r="E42" s="356"/>
      <c r="F42" s="247"/>
      <c r="G42" s="247"/>
      <c r="H42" s="247"/>
      <c r="I42" s="247"/>
      <c r="J42" s="195"/>
    </row>
    <row r="43" spans="2:10" s="245" customFormat="1" ht="15.8" customHeight="1" x14ac:dyDescent="0.2">
      <c r="B43" s="183"/>
      <c r="C43" s="361">
        <f>MAX(XXX!C45:C130)</f>
        <v>3</v>
      </c>
      <c r="D43" s="196" t="s">
        <v>98</v>
      </c>
      <c r="E43" s="196" t="s">
        <v>98</v>
      </c>
      <c r="F43" s="141" t="s">
        <v>116</v>
      </c>
      <c r="G43" s="141"/>
      <c r="H43" s="141"/>
      <c r="I43" s="141"/>
      <c r="J43" s="195"/>
    </row>
    <row r="44" spans="2:10" s="243" customFormat="1" ht="5.45" x14ac:dyDescent="0.15">
      <c r="B44" s="190"/>
      <c r="C44" s="191"/>
      <c r="D44" s="355"/>
      <c r="E44" s="355"/>
      <c r="F44" s="193"/>
      <c r="G44" s="246"/>
      <c r="H44" s="194"/>
      <c r="I44" s="197"/>
      <c r="J44" s="195"/>
    </row>
    <row r="45" spans="2:10" s="362" customFormat="1" ht="62.5" customHeight="1" x14ac:dyDescent="0.2">
      <c r="B45" s="183"/>
      <c r="C45" s="363">
        <v>1</v>
      </c>
      <c r="D45" s="363" t="str">
        <f>IF(OR(C45=XXX!$C$45,C45=XXX!$C$78,C45=XXX!$C$117),"N",IF(C45&gt;($C$43+1),"-",IF(C45=$C$43+1,"P","x")))</f>
        <v>N</v>
      </c>
      <c r="E45" s="363"/>
      <c r="F45" s="364"/>
      <c r="G45" s="365" t="str">
        <f>IF(D45="x",VLOOKUP(VLOOKUP(C45,XXX!$C$44:$E$130,3,0),XXX!$D$37:$E$41,2,0),"")</f>
        <v/>
      </c>
      <c r="H45" s="366" t="str">
        <f>IF(D45="-","",IF(C45=$C$43+1,"",VLOOKUP(C45,XXX!$C$44:$F$130,4,0)&amp;VLOOKUP(C45,XXX!$C$44:$J$130,8,0)))</f>
        <v>Rizika na straně biologického rodiče:</v>
      </c>
      <c r="I45" s="366" t="str">
        <f>IF(D45="x",IF(VLOOKUP(C45,XXX!$C$44:$I$130,7,0)=0,"",VLOOKUP(C45,XXX!$C$44:$I$130,7,0)),"")</f>
        <v/>
      </c>
      <c r="J45" s="367"/>
    </row>
    <row r="46" spans="2:10" s="362" customFormat="1" ht="62.5" customHeight="1" x14ac:dyDescent="0.2">
      <c r="B46" s="183"/>
      <c r="C46" s="363">
        <f>C45+1</f>
        <v>2</v>
      </c>
      <c r="D46" s="363" t="str">
        <f>IF(OR(C46=XXX!$C$45,C46=XXX!$C$78,C46=XXX!$C$117),"N",IF(C46&gt;($C$43+1),"-",IF(C46=$C$43+1,"P","x")))</f>
        <v>N</v>
      </c>
      <c r="E46" s="363"/>
      <c r="F46" s="364"/>
      <c r="G46" s="365" t="str">
        <f>IF(D46="x",VLOOKUP(VLOOKUP(C46,XXX!$C$44:$E$130,3,0),XXX!$D$37:$E$41,2,0),"")</f>
        <v/>
      </c>
      <c r="H46" s="366" t="str">
        <f>IF(D46="-","",IF(C46=$C$43+1,"",VLOOKUP(C46,XXX!$C$44:$F$130,4,0)&amp;VLOOKUP(C46,XXX!$C$44:$J$130,8,0)))</f>
        <v>Rizika na straně dítěte:</v>
      </c>
      <c r="I46" s="366" t="str">
        <f>IF(D46="x",IF(VLOOKUP(C46,XXX!$C$44:$I$130,7,0)=0,"",VLOOKUP(C46,XXX!$C$44:$I$130,7,0)),"")</f>
        <v/>
      </c>
      <c r="J46" s="367"/>
    </row>
    <row r="47" spans="2:10" s="362" customFormat="1" ht="62.5" customHeight="1" x14ac:dyDescent="0.2">
      <c r="B47" s="183"/>
      <c r="C47" s="363">
        <f t="shared" ref="C47:C110" si="0">C46+1</f>
        <v>3</v>
      </c>
      <c r="D47" s="363" t="str">
        <f>IF(OR(C47=XXX!$C$45,C47=XXX!$C$78,C47=XXX!$C$117),"N",IF(C47&gt;($C$43+1),"-",IF(C47=$C$43+1,"P","x")))</f>
        <v>N</v>
      </c>
      <c r="E47" s="363"/>
      <c r="F47" s="364"/>
      <c r="G47" s="365" t="str">
        <f>IF(D47="x",VLOOKUP(VLOOKUP(C47,XXX!$C$44:$E$130,3,0),XXX!$D$37:$E$41,2,0),"")</f>
        <v/>
      </c>
      <c r="H47" s="366" t="str">
        <f>IF(D47="-","",IF(C47=$C$43+1,"",VLOOKUP(C47,XXX!$C$44:$F$130,4,0)&amp;VLOOKUP(C47,XXX!$C$44:$J$130,8,0)))</f>
        <v>Rizika na straně pečující osoby:</v>
      </c>
      <c r="I47" s="366" t="str">
        <f>IF(D47="x",IF(VLOOKUP(C47,XXX!$C$44:$I$130,7,0)=0,"",VLOOKUP(C47,XXX!$C$44:$I$130,7,0)),"")</f>
        <v/>
      </c>
      <c r="J47" s="367"/>
    </row>
    <row r="48" spans="2:10" s="362" customFormat="1" ht="62.5" customHeight="1" x14ac:dyDescent="0.2">
      <c r="B48" s="183"/>
      <c r="C48" s="363">
        <f t="shared" si="0"/>
        <v>4</v>
      </c>
      <c r="D48" s="363" t="str">
        <f>IF(OR(C48=XXX!$C$45,C48=XXX!$C$78,C48=XXX!$C$117),"N",IF(C48&gt;($C$43+1),"-",IF(C48=$C$43+1,"P","x")))</f>
        <v>P</v>
      </c>
      <c r="E48" s="363"/>
      <c r="F48" s="364"/>
      <c r="G48" s="365" t="str">
        <f>IF(D48="x",VLOOKUP(VLOOKUP(C48,XXX!$C$44:$E$130,3,0),XXX!$D$37:$E$41,2,0),"")</f>
        <v/>
      </c>
      <c r="H48" s="366" t="str">
        <f>IF(D48="-","",IF(C48=$C$43+1,"",VLOOKUP(C48,XXX!$C$44:$F$130,4,0)&amp;VLOOKUP(C48,XXX!$C$44:$J$130,8,0)))</f>
        <v/>
      </c>
      <c r="I48" s="366" t="str">
        <f>IF(D48="x",IF(VLOOKUP(C48,XXX!$C$44:$I$130,7,0)=0,"",VLOOKUP(C48,XXX!$C$44:$I$130,7,0)),"")</f>
        <v/>
      </c>
      <c r="J48" s="367"/>
    </row>
    <row r="49" spans="2:10" s="362" customFormat="1" ht="62.5" customHeight="1" x14ac:dyDescent="0.2">
      <c r="B49" s="183"/>
      <c r="C49" s="363">
        <f t="shared" si="0"/>
        <v>5</v>
      </c>
      <c r="D49" s="363" t="str">
        <f>IF(OR(C49=XXX!$C$45,C49=XXX!$C$78,C49=XXX!$C$117),"N",IF(C49&gt;($C$43+1),"-",IF(C49=$C$43+1,"P","x")))</f>
        <v>-</v>
      </c>
      <c r="E49" s="363"/>
      <c r="F49" s="364"/>
      <c r="G49" s="365" t="str">
        <f>IF(D49="x",VLOOKUP(VLOOKUP(C49,XXX!$C$44:$E$130,3,0),XXX!$D$37:$E$41,2,0),"")</f>
        <v/>
      </c>
      <c r="H49" s="366" t="str">
        <f>IF(D49="-","",IF(C49=$C$43+1,"",VLOOKUP(C49,XXX!$C$44:$F$130,4,0)&amp;VLOOKUP(C49,XXX!$C$44:$J$130,8,0)))</f>
        <v/>
      </c>
      <c r="I49" s="366" t="str">
        <f>IF(D49="x",IF(VLOOKUP(C49,XXX!$C$44:$I$130,7,0)=0,"",VLOOKUP(C49,XXX!$C$44:$I$130,7,0)),"")</f>
        <v/>
      </c>
      <c r="J49" s="367"/>
    </row>
    <row r="50" spans="2:10" s="362" customFormat="1" ht="62.5" customHeight="1" x14ac:dyDescent="0.2">
      <c r="B50" s="183"/>
      <c r="C50" s="363">
        <f t="shared" si="0"/>
        <v>6</v>
      </c>
      <c r="D50" s="363" t="str">
        <f>IF(OR(C50=XXX!$C$45,C50=XXX!$C$78,C50=XXX!$C$117),"N",IF(C50&gt;($C$43+1),"-",IF(C50=$C$43+1,"P","x")))</f>
        <v>-</v>
      </c>
      <c r="E50" s="363"/>
      <c r="F50" s="364"/>
      <c r="G50" s="365" t="str">
        <f>IF(D50="x",VLOOKUP(VLOOKUP(C50,XXX!$C$44:$E$130,3,0),XXX!$D$37:$E$41,2,0),"")</f>
        <v/>
      </c>
      <c r="H50" s="366" t="str">
        <f>IF(D50="-","",IF(C50=$C$43+1,"",VLOOKUP(C50,XXX!$C$44:$F$130,4,0)&amp;VLOOKUP(C50,XXX!$C$44:$J$130,8,0)))</f>
        <v/>
      </c>
      <c r="I50" s="366" t="str">
        <f>IF(D50="x",IF(VLOOKUP(C50,XXX!$C$44:$I$130,7,0)=0,"",VLOOKUP(C50,XXX!$C$44:$I$130,7,0)),"")</f>
        <v/>
      </c>
      <c r="J50" s="367"/>
    </row>
    <row r="51" spans="2:10" s="362" customFormat="1" ht="62.5" customHeight="1" x14ac:dyDescent="0.2">
      <c r="B51" s="183"/>
      <c r="C51" s="363">
        <f t="shared" si="0"/>
        <v>7</v>
      </c>
      <c r="D51" s="363" t="str">
        <f>IF(OR(C51=XXX!$C$45,C51=XXX!$C$78,C51=XXX!$C$117),"N",IF(C51&gt;($C$43+1),"-",IF(C51=$C$43+1,"P","x")))</f>
        <v>-</v>
      </c>
      <c r="E51" s="363"/>
      <c r="F51" s="364"/>
      <c r="G51" s="365" t="str">
        <f>IF(D51="x",VLOOKUP(VLOOKUP(C51,XXX!$C$44:$E$130,3,0),XXX!$D$37:$E$41,2,0),"")</f>
        <v/>
      </c>
      <c r="H51" s="366" t="str">
        <f>IF(D51="-","",IF(C51=$C$43+1,"",VLOOKUP(C51,XXX!$C$44:$F$130,4,0)&amp;VLOOKUP(C51,XXX!$C$44:$J$130,8,0)))</f>
        <v/>
      </c>
      <c r="I51" s="366" t="str">
        <f>IF(D51="x",IF(VLOOKUP(C51,XXX!$C$44:$I$130,7,0)=0,"",VLOOKUP(C51,XXX!$C$44:$I$130,7,0)),"")</f>
        <v/>
      </c>
      <c r="J51" s="367"/>
    </row>
    <row r="52" spans="2:10" s="362" customFormat="1" ht="62.5" customHeight="1" x14ac:dyDescent="0.2">
      <c r="B52" s="183"/>
      <c r="C52" s="363">
        <f t="shared" si="0"/>
        <v>8</v>
      </c>
      <c r="D52" s="363" t="str">
        <f>IF(OR(C52=XXX!$C$45,C52=XXX!$C$78,C52=XXX!$C$117),"N",IF(C52&gt;($C$43+1),"-",IF(C52=$C$43+1,"P","x")))</f>
        <v>-</v>
      </c>
      <c r="E52" s="363"/>
      <c r="F52" s="364"/>
      <c r="G52" s="365" t="str">
        <f>IF(D52="x",VLOOKUP(VLOOKUP(C52,XXX!$C$44:$E$130,3,0),XXX!$D$37:$E$41,2,0),"")</f>
        <v/>
      </c>
      <c r="H52" s="366" t="str">
        <f>IF(D52="-","",IF(C52=$C$43+1,"",VLOOKUP(C52,XXX!$C$44:$F$130,4,0)&amp;VLOOKUP(C52,XXX!$C$44:$J$130,8,0)))</f>
        <v/>
      </c>
      <c r="I52" s="366" t="str">
        <f>IF(D52="x",IF(VLOOKUP(C52,XXX!$C$44:$I$130,7,0)=0,"",VLOOKUP(C52,XXX!$C$44:$I$130,7,0)),"")</f>
        <v/>
      </c>
      <c r="J52" s="367"/>
    </row>
    <row r="53" spans="2:10" s="362" customFormat="1" ht="62.5" customHeight="1" x14ac:dyDescent="0.2">
      <c r="B53" s="183"/>
      <c r="C53" s="363">
        <f t="shared" si="0"/>
        <v>9</v>
      </c>
      <c r="D53" s="363" t="str">
        <f>IF(OR(C53=XXX!$C$45,C53=XXX!$C$78,C53=XXX!$C$117),"N",IF(C53&gt;($C$43+1),"-",IF(C53=$C$43+1,"P","x")))</f>
        <v>-</v>
      </c>
      <c r="E53" s="363"/>
      <c r="F53" s="364"/>
      <c r="G53" s="365" t="str">
        <f>IF(D53="x",VLOOKUP(VLOOKUP(C53,XXX!$C$44:$E$130,3,0),XXX!$D$37:$E$41,2,0),"")</f>
        <v/>
      </c>
      <c r="H53" s="366" t="str">
        <f>IF(D53="-","",IF(C53=$C$43+1,"",VLOOKUP(C53,XXX!$C$44:$F$130,4,0)&amp;VLOOKUP(C53,XXX!$C$44:$J$130,8,0)))</f>
        <v/>
      </c>
      <c r="I53" s="366" t="str">
        <f>IF(D53="x",IF(VLOOKUP(C53,XXX!$C$44:$I$130,7,0)=0,"",VLOOKUP(C53,XXX!$C$44:$I$130,7,0)),"")</f>
        <v/>
      </c>
      <c r="J53" s="367"/>
    </row>
    <row r="54" spans="2:10" s="362" customFormat="1" ht="62.5" customHeight="1" x14ac:dyDescent="0.2">
      <c r="B54" s="183"/>
      <c r="C54" s="363">
        <f t="shared" si="0"/>
        <v>10</v>
      </c>
      <c r="D54" s="363" t="str">
        <f>IF(OR(C54=XXX!$C$45,C54=XXX!$C$78,C54=XXX!$C$117),"N",IF(C54&gt;($C$43+1),"-",IF(C54=$C$43+1,"P","x")))</f>
        <v>-</v>
      </c>
      <c r="E54" s="363"/>
      <c r="F54" s="364"/>
      <c r="G54" s="365" t="str">
        <f>IF(D54="x",VLOOKUP(VLOOKUP(C54,XXX!$C$44:$E$130,3,0),XXX!$D$37:$E$41,2,0),"")</f>
        <v/>
      </c>
      <c r="H54" s="366" t="str">
        <f>IF(D54="-","",IF(C54=$C$43+1,"",VLOOKUP(C54,XXX!$C$44:$F$130,4,0)&amp;VLOOKUP(C54,XXX!$C$44:$J$130,8,0)))</f>
        <v/>
      </c>
      <c r="I54" s="366" t="str">
        <f>IF(D54="x",IF(VLOOKUP(C54,XXX!$C$44:$I$130,7,0)=0,"",VLOOKUP(C54,XXX!$C$44:$I$130,7,0)),"")</f>
        <v/>
      </c>
      <c r="J54" s="367"/>
    </row>
    <row r="55" spans="2:10" s="362" customFormat="1" ht="62.5" customHeight="1" x14ac:dyDescent="0.2">
      <c r="B55" s="183"/>
      <c r="C55" s="363">
        <f t="shared" si="0"/>
        <v>11</v>
      </c>
      <c r="D55" s="363" t="str">
        <f>IF(OR(C55=XXX!$C$45,C55=XXX!$C$78,C55=XXX!$C$117),"N",IF(C55&gt;($C$43+1),"-",IF(C55=$C$43+1,"P","x")))</f>
        <v>-</v>
      </c>
      <c r="E55" s="363"/>
      <c r="F55" s="364"/>
      <c r="G55" s="365" t="str">
        <f>IF(D55="x",VLOOKUP(VLOOKUP(C55,XXX!$C$44:$E$130,3,0),XXX!$D$37:$E$41,2,0),"")</f>
        <v/>
      </c>
      <c r="H55" s="366" t="str">
        <f>IF(D55="-","",IF(C55=$C$43+1,"",VLOOKUP(C55,XXX!$C$44:$F$130,4,0)&amp;VLOOKUP(C55,XXX!$C$44:$J$130,8,0)))</f>
        <v/>
      </c>
      <c r="I55" s="366" t="str">
        <f>IF(D55="x",IF(VLOOKUP(C55,XXX!$C$44:$I$130,7,0)=0,"",VLOOKUP(C55,XXX!$C$44:$I$130,7,0)),"")</f>
        <v/>
      </c>
      <c r="J55" s="367"/>
    </row>
    <row r="56" spans="2:10" s="362" customFormat="1" ht="62.5" customHeight="1" x14ac:dyDescent="0.2">
      <c r="B56" s="183"/>
      <c r="C56" s="363">
        <f t="shared" si="0"/>
        <v>12</v>
      </c>
      <c r="D56" s="363" t="str">
        <f>IF(OR(C56=XXX!$C$45,C56=XXX!$C$78,C56=XXX!$C$117),"N",IF(C56&gt;($C$43+1),"-",IF(C56=$C$43+1,"P","x")))</f>
        <v>-</v>
      </c>
      <c r="E56" s="363"/>
      <c r="F56" s="364"/>
      <c r="G56" s="365" t="str">
        <f>IF(D56="x",VLOOKUP(VLOOKUP(C56,XXX!$C$44:$E$130,3,0),XXX!$D$37:$E$41,2,0),"")</f>
        <v/>
      </c>
      <c r="H56" s="366" t="str">
        <f>IF(D56="-","",IF(C56=$C$43+1,"",VLOOKUP(C56,XXX!$C$44:$F$130,4,0)&amp;VLOOKUP(C56,XXX!$C$44:$J$130,8,0)))</f>
        <v/>
      </c>
      <c r="I56" s="366" t="str">
        <f>IF(D56="x",IF(VLOOKUP(C56,XXX!$C$44:$I$130,7,0)=0,"",VLOOKUP(C56,XXX!$C$44:$I$130,7,0)),"")</f>
        <v/>
      </c>
      <c r="J56" s="367"/>
    </row>
    <row r="57" spans="2:10" s="362" customFormat="1" ht="62.5" customHeight="1" x14ac:dyDescent="0.2">
      <c r="B57" s="183"/>
      <c r="C57" s="363">
        <f t="shared" si="0"/>
        <v>13</v>
      </c>
      <c r="D57" s="363" t="str">
        <f>IF(OR(C57=XXX!$C$45,C57=XXX!$C$78,C57=XXX!$C$117),"N",IF(C57&gt;($C$43+1),"-",IF(C57=$C$43+1,"P","x")))</f>
        <v>-</v>
      </c>
      <c r="E57" s="363"/>
      <c r="F57" s="364"/>
      <c r="G57" s="365" t="str">
        <f>IF(D57="x",VLOOKUP(VLOOKUP(C57,XXX!$C$44:$E$130,3,0),XXX!$D$37:$E$41,2,0),"")</f>
        <v/>
      </c>
      <c r="H57" s="366" t="str">
        <f>IF(D57="-","",IF(C57=$C$43+1,"",VLOOKUP(C57,XXX!$C$44:$F$130,4,0)&amp;VLOOKUP(C57,XXX!$C$44:$J$130,8,0)))</f>
        <v/>
      </c>
      <c r="I57" s="366" t="str">
        <f>IF(D57="x",IF(VLOOKUP(C57,XXX!$C$44:$I$130,7,0)=0,"",VLOOKUP(C57,XXX!$C$44:$I$130,7,0)),"")</f>
        <v/>
      </c>
      <c r="J57" s="367"/>
    </row>
    <row r="58" spans="2:10" s="362" customFormat="1" ht="62.5" customHeight="1" x14ac:dyDescent="0.2">
      <c r="B58" s="183"/>
      <c r="C58" s="363">
        <f t="shared" si="0"/>
        <v>14</v>
      </c>
      <c r="D58" s="363" t="str">
        <f>IF(OR(C58=XXX!$C$45,C58=XXX!$C$78,C58=XXX!$C$117),"N",IF(C58&gt;($C$43+1),"-",IF(C58=$C$43+1,"P","x")))</f>
        <v>-</v>
      </c>
      <c r="E58" s="363"/>
      <c r="F58" s="364"/>
      <c r="G58" s="365" t="str">
        <f>IF(D58="x",VLOOKUP(VLOOKUP(C58,XXX!$C$44:$E$130,3,0),XXX!$D$37:$E$41,2,0),"")</f>
        <v/>
      </c>
      <c r="H58" s="366" t="str">
        <f>IF(D58="-","",IF(C58=$C$43+1,"",VLOOKUP(C58,XXX!$C$44:$F$130,4,0)&amp;VLOOKUP(C58,XXX!$C$44:$J$130,8,0)))</f>
        <v/>
      </c>
      <c r="I58" s="366" t="str">
        <f>IF(D58="x",IF(VLOOKUP(C58,XXX!$C$44:$I$130,7,0)=0,"",VLOOKUP(C58,XXX!$C$44:$I$130,7,0)),"")</f>
        <v/>
      </c>
      <c r="J58" s="367"/>
    </row>
    <row r="59" spans="2:10" s="362" customFormat="1" ht="62.5" customHeight="1" x14ac:dyDescent="0.2">
      <c r="B59" s="183"/>
      <c r="C59" s="363">
        <f t="shared" si="0"/>
        <v>15</v>
      </c>
      <c r="D59" s="363" t="str">
        <f>IF(OR(C59=XXX!$C$45,C59=XXX!$C$78,C59=XXX!$C$117),"N",IF(C59&gt;($C$43+1),"-",IF(C59=$C$43+1,"P","x")))</f>
        <v>-</v>
      </c>
      <c r="E59" s="363"/>
      <c r="F59" s="364"/>
      <c r="G59" s="365" t="str">
        <f>IF(D59="x",VLOOKUP(VLOOKUP(C59,XXX!$C$44:$E$130,3,0),XXX!$D$37:$E$41,2,0),"")</f>
        <v/>
      </c>
      <c r="H59" s="366" t="str">
        <f>IF(D59="-","",IF(C59=$C$43+1,"",VLOOKUP(C59,XXX!$C$44:$F$130,4,0)&amp;VLOOKUP(C59,XXX!$C$44:$J$130,8,0)))</f>
        <v/>
      </c>
      <c r="I59" s="366" t="str">
        <f>IF(D59="x",IF(VLOOKUP(C59,XXX!$C$44:$I$130,7,0)=0,"",VLOOKUP(C59,XXX!$C$44:$I$130,7,0)),"")</f>
        <v/>
      </c>
      <c r="J59" s="367"/>
    </row>
    <row r="60" spans="2:10" s="362" customFormat="1" ht="62.5" customHeight="1" x14ac:dyDescent="0.2">
      <c r="B60" s="183"/>
      <c r="C60" s="363">
        <f t="shared" si="0"/>
        <v>16</v>
      </c>
      <c r="D60" s="363" t="str">
        <f>IF(OR(C60=XXX!$C$45,C60=XXX!$C$78,C60=XXX!$C$117),"N",IF(C60&gt;($C$43+1),"-",IF(C60=$C$43+1,"P","x")))</f>
        <v>-</v>
      </c>
      <c r="E60" s="363"/>
      <c r="F60" s="364"/>
      <c r="G60" s="365" t="str">
        <f>IF(D60="x",VLOOKUP(VLOOKUP(C60,XXX!$C$44:$E$130,3,0),XXX!$D$37:$E$41,2,0),"")</f>
        <v/>
      </c>
      <c r="H60" s="366" t="str">
        <f>IF(D60="-","",IF(C60=$C$43+1,"",VLOOKUP(C60,XXX!$C$44:$F$130,4,0)&amp;VLOOKUP(C60,XXX!$C$44:$J$130,8,0)))</f>
        <v/>
      </c>
      <c r="I60" s="366" t="str">
        <f>IF(D60="x",IF(VLOOKUP(C60,XXX!$C$44:$I$130,7,0)=0,"",VLOOKUP(C60,XXX!$C$44:$I$130,7,0)),"")</f>
        <v/>
      </c>
      <c r="J60" s="367"/>
    </row>
    <row r="61" spans="2:10" s="362" customFormat="1" ht="62.5" customHeight="1" x14ac:dyDescent="0.2">
      <c r="B61" s="183"/>
      <c r="C61" s="363">
        <f t="shared" si="0"/>
        <v>17</v>
      </c>
      <c r="D61" s="363" t="str">
        <f>IF(OR(C61=XXX!$C$45,C61=XXX!$C$78,C61=XXX!$C$117),"N",IF(C61&gt;($C$43+1),"-",IF(C61=$C$43+1,"P","x")))</f>
        <v>-</v>
      </c>
      <c r="E61" s="363"/>
      <c r="F61" s="364"/>
      <c r="G61" s="365" t="str">
        <f>IF(D61="x",VLOOKUP(VLOOKUP(C61,XXX!$C$44:$E$130,3,0),XXX!$D$37:$E$41,2,0),"")</f>
        <v/>
      </c>
      <c r="H61" s="366" t="str">
        <f>IF(D61="-","",IF(C61=$C$43+1,"",VLOOKUP(C61,XXX!$C$44:$F$130,4,0)&amp;VLOOKUP(C61,XXX!$C$44:$J$130,8,0)))</f>
        <v/>
      </c>
      <c r="I61" s="366" t="str">
        <f>IF(D61="x",IF(VLOOKUP(C61,XXX!$C$44:$I$130,7,0)=0,"",VLOOKUP(C61,XXX!$C$44:$I$130,7,0)),"")</f>
        <v/>
      </c>
      <c r="J61" s="367"/>
    </row>
    <row r="62" spans="2:10" s="362" customFormat="1" ht="62.5" customHeight="1" x14ac:dyDescent="0.2">
      <c r="B62" s="183"/>
      <c r="C62" s="363">
        <f t="shared" si="0"/>
        <v>18</v>
      </c>
      <c r="D62" s="363" t="str">
        <f>IF(OR(C62=XXX!$C$45,C62=XXX!$C$78,C62=XXX!$C$117),"N",IF(C62&gt;($C$43+1),"-",IF(C62=$C$43+1,"P","x")))</f>
        <v>-</v>
      </c>
      <c r="E62" s="363"/>
      <c r="F62" s="364"/>
      <c r="G62" s="365" t="str">
        <f>IF(D62="x",VLOOKUP(VLOOKUP(C62,XXX!$C$44:$E$130,3,0),XXX!$D$37:$E$41,2,0),"")</f>
        <v/>
      </c>
      <c r="H62" s="366" t="str">
        <f>IF(D62="-","",IF(C62=$C$43+1,"",VLOOKUP(C62,XXX!$C$44:$F$130,4,0)&amp;VLOOKUP(C62,XXX!$C$44:$J$130,8,0)))</f>
        <v/>
      </c>
      <c r="I62" s="366" t="str">
        <f>IF(D62="x",IF(VLOOKUP(C62,XXX!$C$44:$I$130,7,0)=0,"",VLOOKUP(C62,XXX!$C$44:$I$130,7,0)),"")</f>
        <v/>
      </c>
      <c r="J62" s="367"/>
    </row>
    <row r="63" spans="2:10" s="362" customFormat="1" ht="62.5" customHeight="1" x14ac:dyDescent="0.2">
      <c r="B63" s="183"/>
      <c r="C63" s="363">
        <f t="shared" si="0"/>
        <v>19</v>
      </c>
      <c r="D63" s="363" t="str">
        <f>IF(OR(C63=XXX!$C$45,C63=XXX!$C$78,C63=XXX!$C$117),"N",IF(C63&gt;($C$43+1),"-",IF(C63=$C$43+1,"P","x")))</f>
        <v>-</v>
      </c>
      <c r="E63" s="363"/>
      <c r="F63" s="364"/>
      <c r="G63" s="365" t="str">
        <f>IF(D63="x",VLOOKUP(VLOOKUP(C63,XXX!$C$44:$E$130,3,0),XXX!$D$37:$E$41,2,0),"")</f>
        <v/>
      </c>
      <c r="H63" s="366" t="str">
        <f>IF(D63="-","",IF(C63=$C$43+1,"",VLOOKUP(C63,XXX!$C$44:$F$130,4,0)&amp;VLOOKUP(C63,XXX!$C$44:$J$130,8,0)))</f>
        <v/>
      </c>
      <c r="I63" s="366" t="str">
        <f>IF(D63="x",IF(VLOOKUP(C63,XXX!$C$44:$I$130,7,0)=0,"",VLOOKUP(C63,XXX!$C$44:$I$130,7,0)),"")</f>
        <v/>
      </c>
      <c r="J63" s="367"/>
    </row>
    <row r="64" spans="2:10" s="362" customFormat="1" ht="62.5" customHeight="1" x14ac:dyDescent="0.2">
      <c r="B64" s="183"/>
      <c r="C64" s="363">
        <f t="shared" si="0"/>
        <v>20</v>
      </c>
      <c r="D64" s="363" t="str">
        <f>IF(OR(C64=XXX!$C$45,C64=XXX!$C$78,C64=XXX!$C$117),"N",IF(C64&gt;($C$43+1),"-",IF(C64=$C$43+1,"P","x")))</f>
        <v>-</v>
      </c>
      <c r="E64" s="363"/>
      <c r="F64" s="364"/>
      <c r="G64" s="365" t="str">
        <f>IF(D64="x",VLOOKUP(VLOOKUP(C64,XXX!$C$44:$E$130,3,0),XXX!$D$37:$E$41,2,0),"")</f>
        <v/>
      </c>
      <c r="H64" s="366" t="str">
        <f>IF(D64="-","",IF(C64=$C$43+1,"",VLOOKUP(C64,XXX!$C$44:$F$130,4,0)&amp;VLOOKUP(C64,XXX!$C$44:$J$130,8,0)))</f>
        <v/>
      </c>
      <c r="I64" s="366" t="str">
        <f>IF(D64="x",IF(VLOOKUP(C64,XXX!$C$44:$I$130,7,0)=0,"",VLOOKUP(C64,XXX!$C$44:$I$130,7,0)),"")</f>
        <v/>
      </c>
      <c r="J64" s="367"/>
    </row>
    <row r="65" spans="2:10" s="362" customFormat="1" ht="62.5" customHeight="1" x14ac:dyDescent="0.2">
      <c r="B65" s="183"/>
      <c r="C65" s="363">
        <f t="shared" si="0"/>
        <v>21</v>
      </c>
      <c r="D65" s="363" t="str">
        <f>IF(OR(C65=XXX!$C$45,C65=XXX!$C$78,C65=XXX!$C$117),"N",IF(C65&gt;($C$43+1),"-",IF(C65=$C$43+1,"P","x")))</f>
        <v>-</v>
      </c>
      <c r="E65" s="363"/>
      <c r="F65" s="364"/>
      <c r="G65" s="365" t="str">
        <f>IF(D65="x",VLOOKUP(VLOOKUP(C65,XXX!$C$44:$E$130,3,0),XXX!$D$37:$E$41,2,0),"")</f>
        <v/>
      </c>
      <c r="H65" s="366" t="str">
        <f>IF(D65="-","",IF(C65=$C$43+1,"",VLOOKUP(C65,XXX!$C$44:$F$130,4,0)&amp;VLOOKUP(C65,XXX!$C$44:$J$130,8,0)))</f>
        <v/>
      </c>
      <c r="I65" s="366" t="str">
        <f>IF(D65="x",IF(VLOOKUP(C65,XXX!$C$44:$I$130,7,0)=0,"",VLOOKUP(C65,XXX!$C$44:$I$130,7,0)),"")</f>
        <v/>
      </c>
      <c r="J65" s="367"/>
    </row>
    <row r="66" spans="2:10" s="362" customFormat="1" ht="62.5" customHeight="1" x14ac:dyDescent="0.2">
      <c r="B66" s="183"/>
      <c r="C66" s="363">
        <f t="shared" si="0"/>
        <v>22</v>
      </c>
      <c r="D66" s="363" t="str">
        <f>IF(OR(C66=XXX!$C$45,C66=XXX!$C$78,C66=XXX!$C$117),"N",IF(C66&gt;($C$43+1),"-",IF(C66=$C$43+1,"P","x")))</f>
        <v>-</v>
      </c>
      <c r="E66" s="363"/>
      <c r="F66" s="364"/>
      <c r="G66" s="365" t="str">
        <f>IF(D66="x",VLOOKUP(VLOOKUP(C66,XXX!$C$44:$E$130,3,0),XXX!$D$37:$E$41,2,0),"")</f>
        <v/>
      </c>
      <c r="H66" s="366" t="str">
        <f>IF(D66="-","",IF(C66=$C$43+1,"",VLOOKUP(C66,XXX!$C$44:$F$130,4,0)&amp;VLOOKUP(C66,XXX!$C$44:$J$130,8,0)))</f>
        <v/>
      </c>
      <c r="I66" s="366" t="str">
        <f>IF(D66="x",IF(VLOOKUP(C66,XXX!$C$44:$I$130,7,0)=0,"",VLOOKUP(C66,XXX!$C$44:$I$130,7,0)),"")</f>
        <v/>
      </c>
      <c r="J66" s="367"/>
    </row>
    <row r="67" spans="2:10" s="362" customFormat="1" ht="62.5" customHeight="1" x14ac:dyDescent="0.2">
      <c r="B67" s="183"/>
      <c r="C67" s="363">
        <f t="shared" si="0"/>
        <v>23</v>
      </c>
      <c r="D67" s="363" t="str">
        <f>IF(OR(C67=XXX!$C$45,C67=XXX!$C$78,C67=XXX!$C$117),"N",IF(C67&gt;($C$43+1),"-",IF(C67=$C$43+1,"P","x")))</f>
        <v>-</v>
      </c>
      <c r="E67" s="363"/>
      <c r="F67" s="364"/>
      <c r="G67" s="365" t="str">
        <f>IF(D67="x",VLOOKUP(VLOOKUP(C67,XXX!$C$44:$E$130,3,0),XXX!$D$37:$E$41,2,0),"")</f>
        <v/>
      </c>
      <c r="H67" s="366" t="str">
        <f>IF(D67="-","",IF(C67=$C$43+1,"",VLOOKUP(C67,XXX!$C$44:$F$130,4,0)&amp;VLOOKUP(C67,XXX!$C$44:$J$130,8,0)))</f>
        <v/>
      </c>
      <c r="I67" s="366" t="str">
        <f>IF(D67="x",IF(VLOOKUP(C67,XXX!$C$44:$I$130,7,0)=0,"",VLOOKUP(C67,XXX!$C$44:$I$130,7,0)),"")</f>
        <v/>
      </c>
      <c r="J67" s="367"/>
    </row>
    <row r="68" spans="2:10" s="362" customFormat="1" ht="62.5" customHeight="1" x14ac:dyDescent="0.2">
      <c r="B68" s="183"/>
      <c r="C68" s="363">
        <f t="shared" si="0"/>
        <v>24</v>
      </c>
      <c r="D68" s="363" t="str">
        <f>IF(OR(C68=XXX!$C$45,C68=XXX!$C$78,C68=XXX!$C$117),"N",IF(C68&gt;($C$43+1),"-",IF(C68=$C$43+1,"P","x")))</f>
        <v>-</v>
      </c>
      <c r="E68" s="363"/>
      <c r="F68" s="364"/>
      <c r="G68" s="365" t="str">
        <f>IF(D68="x",VLOOKUP(VLOOKUP(C68,XXX!$C$44:$E$130,3,0),XXX!$D$37:$E$41,2,0),"")</f>
        <v/>
      </c>
      <c r="H68" s="366" t="str">
        <f>IF(D68="-","",IF(C68=$C$43+1,"",VLOOKUP(C68,XXX!$C$44:$F$130,4,0)&amp;VLOOKUP(C68,XXX!$C$44:$J$130,8,0)))</f>
        <v/>
      </c>
      <c r="I68" s="366" t="str">
        <f>IF(D68="x",IF(VLOOKUP(C68,XXX!$C$44:$I$130,7,0)=0,"",VLOOKUP(C68,XXX!$C$44:$I$130,7,0)),"")</f>
        <v/>
      </c>
      <c r="J68" s="367"/>
    </row>
    <row r="69" spans="2:10" s="362" customFormat="1" ht="62.5" customHeight="1" x14ac:dyDescent="0.2">
      <c r="B69" s="183"/>
      <c r="C69" s="363">
        <f t="shared" si="0"/>
        <v>25</v>
      </c>
      <c r="D69" s="363" t="str">
        <f>IF(OR(C69=XXX!$C$45,C69=XXX!$C$78,C69=XXX!$C$117),"N",IF(C69&gt;($C$43+1),"-",IF(C69=$C$43+1,"P","x")))</f>
        <v>-</v>
      </c>
      <c r="E69" s="363"/>
      <c r="F69" s="364"/>
      <c r="G69" s="365" t="str">
        <f>IF(D69="x",VLOOKUP(VLOOKUP(C69,XXX!$C$44:$E$130,3,0),XXX!$D$37:$E$41,2,0),"")</f>
        <v/>
      </c>
      <c r="H69" s="366" t="str">
        <f>IF(D69="-","",IF(C69=$C$43+1,"",VLOOKUP(C69,XXX!$C$44:$F$130,4,0)&amp;VLOOKUP(C69,XXX!$C$44:$J$130,8,0)))</f>
        <v/>
      </c>
      <c r="I69" s="366" t="str">
        <f>IF(D69="x",IF(VLOOKUP(C69,XXX!$C$44:$I$130,7,0)=0,"",VLOOKUP(C69,XXX!$C$44:$I$130,7,0)),"")</f>
        <v/>
      </c>
      <c r="J69" s="367"/>
    </row>
    <row r="70" spans="2:10" s="362" customFormat="1" ht="62.5" customHeight="1" x14ac:dyDescent="0.2">
      <c r="B70" s="183"/>
      <c r="C70" s="363">
        <f t="shared" si="0"/>
        <v>26</v>
      </c>
      <c r="D70" s="363" t="str">
        <f>IF(OR(C70=XXX!$C$45,C70=XXX!$C$78,C70=XXX!$C$117),"N",IF(C70&gt;($C$43+1),"-",IF(C70=$C$43+1,"P","x")))</f>
        <v>-</v>
      </c>
      <c r="E70" s="363"/>
      <c r="F70" s="364"/>
      <c r="G70" s="365" t="str">
        <f>IF(D70="x",VLOOKUP(VLOOKUP(C70,XXX!$C$44:$E$130,3,0),XXX!$D$37:$E$41,2,0),"")</f>
        <v/>
      </c>
      <c r="H70" s="366" t="str">
        <f>IF(D70="-","",IF(C70=$C$43+1,"",VLOOKUP(C70,XXX!$C$44:$F$130,4,0)&amp;VLOOKUP(C70,XXX!$C$44:$J$130,8,0)))</f>
        <v/>
      </c>
      <c r="I70" s="366" t="str">
        <f>IF(D70="x",IF(VLOOKUP(C70,XXX!$C$44:$I$130,7,0)=0,"",VLOOKUP(C70,XXX!$C$44:$I$130,7,0)),"")</f>
        <v/>
      </c>
      <c r="J70" s="367"/>
    </row>
    <row r="71" spans="2:10" s="362" customFormat="1" ht="62.5" customHeight="1" x14ac:dyDescent="0.2">
      <c r="B71" s="183"/>
      <c r="C71" s="363">
        <f t="shared" si="0"/>
        <v>27</v>
      </c>
      <c r="D71" s="363" t="str">
        <f>IF(OR(C71=XXX!$C$45,C71=XXX!$C$78,C71=XXX!$C$117),"N",IF(C71&gt;($C$43+1),"-",IF(C71=$C$43+1,"P","x")))</f>
        <v>-</v>
      </c>
      <c r="E71" s="363"/>
      <c r="F71" s="364"/>
      <c r="G71" s="365" t="str">
        <f>IF(D71="x",VLOOKUP(VLOOKUP(C71,XXX!$C$44:$E$130,3,0),XXX!$D$37:$E$41,2,0),"")</f>
        <v/>
      </c>
      <c r="H71" s="366" t="str">
        <f>IF(D71="-","",IF(C71=$C$43+1,"",VLOOKUP(C71,XXX!$C$44:$F$130,4,0)&amp;VLOOKUP(C71,XXX!$C$44:$J$130,8,0)))</f>
        <v/>
      </c>
      <c r="I71" s="366" t="str">
        <f>IF(D71="x",IF(VLOOKUP(C71,XXX!$C$44:$I$130,7,0)=0,"",VLOOKUP(C71,XXX!$C$44:$I$130,7,0)),"")</f>
        <v/>
      </c>
      <c r="J71" s="367"/>
    </row>
    <row r="72" spans="2:10" s="362" customFormat="1" ht="62.5" customHeight="1" x14ac:dyDescent="0.2">
      <c r="B72" s="183"/>
      <c r="C72" s="363">
        <f t="shared" si="0"/>
        <v>28</v>
      </c>
      <c r="D72" s="363" t="str">
        <f>IF(OR(C72=XXX!$C$45,C72=XXX!$C$78,C72=XXX!$C$117),"N",IF(C72&gt;($C$43+1),"-",IF(C72=$C$43+1,"P","x")))</f>
        <v>-</v>
      </c>
      <c r="E72" s="363"/>
      <c r="F72" s="364"/>
      <c r="G72" s="365" t="str">
        <f>IF(D72="x",VLOOKUP(VLOOKUP(C72,XXX!$C$44:$E$130,3,0),XXX!$D$37:$E$41,2,0),"")</f>
        <v/>
      </c>
      <c r="H72" s="366" t="str">
        <f>IF(D72="-","",IF(C72=$C$43+1,"",VLOOKUP(C72,XXX!$C$44:$F$130,4,0)&amp;VLOOKUP(C72,XXX!$C$44:$J$130,8,0)))</f>
        <v/>
      </c>
      <c r="I72" s="366" t="str">
        <f>IF(D72="x",IF(VLOOKUP(C72,XXX!$C$44:$I$130,7,0)=0,"",VLOOKUP(C72,XXX!$C$44:$I$130,7,0)),"")</f>
        <v/>
      </c>
      <c r="J72" s="367"/>
    </row>
    <row r="73" spans="2:10" s="362" customFormat="1" ht="62.5" customHeight="1" x14ac:dyDescent="0.2">
      <c r="B73" s="183"/>
      <c r="C73" s="363">
        <f t="shared" si="0"/>
        <v>29</v>
      </c>
      <c r="D73" s="363" t="str">
        <f>IF(OR(C73=XXX!$C$45,C73=XXX!$C$78,C73=XXX!$C$117),"N",IF(C73&gt;($C$43+1),"-",IF(C73=$C$43+1,"P","x")))</f>
        <v>-</v>
      </c>
      <c r="E73" s="363"/>
      <c r="F73" s="364"/>
      <c r="G73" s="365" t="str">
        <f>IF(D73="x",VLOOKUP(VLOOKUP(C73,XXX!$C$44:$E$130,3,0),XXX!$D$37:$E$41,2,0),"")</f>
        <v/>
      </c>
      <c r="H73" s="366" t="str">
        <f>IF(D73="-","",IF(C73=$C$43+1,"",VLOOKUP(C73,XXX!$C$44:$F$130,4,0)&amp;VLOOKUP(C73,XXX!$C$44:$J$130,8,0)))</f>
        <v/>
      </c>
      <c r="I73" s="366" t="str">
        <f>IF(D73="x",IF(VLOOKUP(C73,XXX!$C$44:$I$130,7,0)=0,"",VLOOKUP(C73,XXX!$C$44:$I$130,7,0)),"")</f>
        <v/>
      </c>
      <c r="J73" s="367"/>
    </row>
    <row r="74" spans="2:10" s="362" customFormat="1" ht="62.5" customHeight="1" x14ac:dyDescent="0.2">
      <c r="B74" s="183"/>
      <c r="C74" s="363">
        <f t="shared" si="0"/>
        <v>30</v>
      </c>
      <c r="D74" s="363" t="str">
        <f>IF(OR(C74=XXX!$C$45,C74=XXX!$C$78,C74=XXX!$C$117),"N",IF(C74&gt;($C$43+1),"-",IF(C74=$C$43+1,"P","x")))</f>
        <v>-</v>
      </c>
      <c r="E74" s="363"/>
      <c r="F74" s="364"/>
      <c r="G74" s="365" t="str">
        <f>IF(D74="x",VLOOKUP(VLOOKUP(C74,XXX!$C$44:$E$130,3,0),XXX!$D$37:$E$41,2,0),"")</f>
        <v/>
      </c>
      <c r="H74" s="366" t="str">
        <f>IF(D74="-","",IF(C74=$C$43+1,"",VLOOKUP(C74,XXX!$C$44:$F$130,4,0)&amp;VLOOKUP(C74,XXX!$C$44:$J$130,8,0)))</f>
        <v/>
      </c>
      <c r="I74" s="366" t="str">
        <f>IF(D74="x",IF(VLOOKUP(C74,XXX!$C$44:$I$130,7,0)=0,"",VLOOKUP(C74,XXX!$C$44:$I$130,7,0)),"")</f>
        <v/>
      </c>
      <c r="J74" s="367"/>
    </row>
    <row r="75" spans="2:10" s="362" customFormat="1" ht="62.5" customHeight="1" x14ac:dyDescent="0.2">
      <c r="B75" s="183"/>
      <c r="C75" s="363">
        <f t="shared" si="0"/>
        <v>31</v>
      </c>
      <c r="D75" s="363" t="str">
        <f>IF(OR(C75=XXX!$C$45,C75=XXX!$C$78,C75=XXX!$C$117),"N",IF(C75&gt;($C$43+1),"-",IF(C75=$C$43+1,"P","x")))</f>
        <v>-</v>
      </c>
      <c r="E75" s="363"/>
      <c r="F75" s="364"/>
      <c r="G75" s="365" t="str">
        <f>IF(D75="x",VLOOKUP(VLOOKUP(C75,XXX!$C$44:$E$130,3,0),XXX!$D$37:$E$41,2,0),"")</f>
        <v/>
      </c>
      <c r="H75" s="366" t="str">
        <f>IF(D75="-","",IF(C75=$C$43+1,"",VLOOKUP(C75,XXX!$C$44:$F$130,4,0)&amp;VLOOKUP(C75,XXX!$C$44:$J$130,8,0)))</f>
        <v/>
      </c>
      <c r="I75" s="366" t="str">
        <f>IF(D75="x",IF(VLOOKUP(C75,XXX!$C$44:$I$130,7,0)=0,"",VLOOKUP(C75,XXX!$C$44:$I$130,7,0)),"")</f>
        <v/>
      </c>
      <c r="J75" s="367"/>
    </row>
    <row r="76" spans="2:10" s="362" customFormat="1" ht="62.5" customHeight="1" x14ac:dyDescent="0.2">
      <c r="B76" s="183"/>
      <c r="C76" s="363">
        <f t="shared" si="0"/>
        <v>32</v>
      </c>
      <c r="D76" s="363" t="str">
        <f>IF(OR(C76=XXX!$C$45,C76=XXX!$C$78,C76=XXX!$C$117),"N",IF(C76&gt;($C$43+1),"-",IF(C76=$C$43+1,"P","x")))</f>
        <v>-</v>
      </c>
      <c r="E76" s="363"/>
      <c r="F76" s="364"/>
      <c r="G76" s="365" t="str">
        <f>IF(D76="x",VLOOKUP(VLOOKUP(C76,XXX!$C$44:$E$130,3,0),XXX!$D$37:$E$41,2,0),"")</f>
        <v/>
      </c>
      <c r="H76" s="366" t="str">
        <f>IF(D76="-","",IF(C76=$C$43+1,"",VLOOKUP(C76,XXX!$C$44:$F$130,4,0)&amp;VLOOKUP(C76,XXX!$C$44:$J$130,8,0)))</f>
        <v/>
      </c>
      <c r="I76" s="366" t="str">
        <f>IF(D76="x",IF(VLOOKUP(C76,XXX!$C$44:$I$130,7,0)=0,"",VLOOKUP(C76,XXX!$C$44:$I$130,7,0)),"")</f>
        <v/>
      </c>
      <c r="J76" s="367"/>
    </row>
    <row r="77" spans="2:10" s="362" customFormat="1" ht="62.5" customHeight="1" x14ac:dyDescent="0.2">
      <c r="B77" s="183"/>
      <c r="C77" s="363">
        <f t="shared" si="0"/>
        <v>33</v>
      </c>
      <c r="D77" s="363" t="str">
        <f>IF(OR(C77=XXX!$C$45,C77=XXX!$C$78,C77=XXX!$C$117),"N",IF(C77&gt;($C$43+1),"-",IF(C77=$C$43+1,"P","x")))</f>
        <v>-</v>
      </c>
      <c r="E77" s="363"/>
      <c r="F77" s="364"/>
      <c r="G77" s="365" t="str">
        <f>IF(D77="x",VLOOKUP(VLOOKUP(C77,XXX!$C$44:$E$130,3,0),XXX!$D$37:$E$41,2,0),"")</f>
        <v/>
      </c>
      <c r="H77" s="366" t="str">
        <f>IF(D77="-","",IF(C77=$C$43+1,"",VLOOKUP(C77,XXX!$C$44:$F$130,4,0)&amp;VLOOKUP(C77,XXX!$C$44:$J$130,8,0)))</f>
        <v/>
      </c>
      <c r="I77" s="366" t="str">
        <f>IF(D77="x",IF(VLOOKUP(C77,XXX!$C$44:$I$130,7,0)=0,"",VLOOKUP(C77,XXX!$C$44:$I$130,7,0)),"")</f>
        <v/>
      </c>
      <c r="J77" s="367"/>
    </row>
    <row r="78" spans="2:10" s="362" customFormat="1" ht="62.5" customHeight="1" x14ac:dyDescent="0.2">
      <c r="B78" s="183"/>
      <c r="C78" s="363">
        <f t="shared" si="0"/>
        <v>34</v>
      </c>
      <c r="D78" s="363" t="str">
        <f>IF(OR(C78=XXX!$C$45,C78=XXX!$C$78,C78=XXX!$C$117),"N",IF(C78&gt;($C$43+1),"-",IF(C78=$C$43+1,"P","x")))</f>
        <v>-</v>
      </c>
      <c r="E78" s="363"/>
      <c r="F78" s="364"/>
      <c r="G78" s="365" t="str">
        <f>IF(D78="x",VLOOKUP(VLOOKUP(C78,XXX!$C$44:$E$130,3,0),XXX!$D$37:$E$41,2,0),"")</f>
        <v/>
      </c>
      <c r="H78" s="366" t="str">
        <f>IF(D78="-","",IF(C78=$C$43+1,"",VLOOKUP(C78,XXX!$C$44:$F$130,4,0)&amp;VLOOKUP(C78,XXX!$C$44:$J$130,8,0)))</f>
        <v/>
      </c>
      <c r="I78" s="366" t="str">
        <f>IF(D78="x",IF(VLOOKUP(C78,XXX!$C$44:$I$130,7,0)=0,"",VLOOKUP(C78,XXX!$C$44:$I$130,7,0)),"")</f>
        <v/>
      </c>
      <c r="J78" s="367"/>
    </row>
    <row r="79" spans="2:10" s="362" customFormat="1" ht="62.5" customHeight="1" x14ac:dyDescent="0.2">
      <c r="B79" s="183"/>
      <c r="C79" s="363">
        <f t="shared" si="0"/>
        <v>35</v>
      </c>
      <c r="D79" s="363" t="str">
        <f>IF(OR(C79=XXX!$C$45,C79=XXX!$C$78,C79=XXX!$C$117),"N",IF(C79&gt;($C$43+1),"-",IF(C79=$C$43+1,"P","x")))</f>
        <v>-</v>
      </c>
      <c r="E79" s="363"/>
      <c r="F79" s="364"/>
      <c r="G79" s="365" t="str">
        <f>IF(D79="x",VLOOKUP(VLOOKUP(C79,XXX!$C$44:$E$130,3,0),XXX!$D$37:$E$41,2,0),"")</f>
        <v/>
      </c>
      <c r="H79" s="366" t="str">
        <f>IF(D79="-","",IF(C79=$C$43+1,"",VLOOKUP(C79,XXX!$C$44:$F$130,4,0)&amp;VLOOKUP(C79,XXX!$C$44:$J$130,8,0)))</f>
        <v/>
      </c>
      <c r="I79" s="366" t="str">
        <f>IF(D79="x",IF(VLOOKUP(C79,XXX!$C$44:$I$130,7,0)=0,"",VLOOKUP(C79,XXX!$C$44:$I$130,7,0)),"")</f>
        <v/>
      </c>
      <c r="J79" s="367"/>
    </row>
    <row r="80" spans="2:10" s="362" customFormat="1" ht="62.5" customHeight="1" x14ac:dyDescent="0.2">
      <c r="B80" s="183"/>
      <c r="C80" s="363">
        <f t="shared" si="0"/>
        <v>36</v>
      </c>
      <c r="D80" s="363" t="str">
        <f>IF(OR(C80=XXX!$C$45,C80=XXX!$C$78,C80=XXX!$C$117),"N",IF(C80&gt;($C$43+1),"-",IF(C80=$C$43+1,"P","x")))</f>
        <v>-</v>
      </c>
      <c r="E80" s="363"/>
      <c r="F80" s="364"/>
      <c r="G80" s="365" t="str">
        <f>IF(D80="x",VLOOKUP(VLOOKUP(C80,XXX!$C$44:$E$130,3,0),XXX!$D$37:$E$41,2,0),"")</f>
        <v/>
      </c>
      <c r="H80" s="366" t="str">
        <f>IF(D80="-","",IF(C80=$C$43+1,"",VLOOKUP(C80,XXX!$C$44:$F$130,4,0)&amp;VLOOKUP(C80,XXX!$C$44:$J$130,8,0)))</f>
        <v/>
      </c>
      <c r="I80" s="366" t="str">
        <f>IF(D80="x",IF(VLOOKUP(C80,XXX!$C$44:$I$130,7,0)=0,"",VLOOKUP(C80,XXX!$C$44:$I$130,7,0)),"")</f>
        <v/>
      </c>
      <c r="J80" s="367"/>
    </row>
    <row r="81" spans="2:10" s="362" customFormat="1" ht="62.5" customHeight="1" x14ac:dyDescent="0.2">
      <c r="B81" s="183"/>
      <c r="C81" s="363">
        <f t="shared" si="0"/>
        <v>37</v>
      </c>
      <c r="D81" s="363" t="str">
        <f>IF(OR(C81=XXX!$C$45,C81=XXX!$C$78,C81=XXX!$C$117),"N",IF(C81&gt;($C$43+1),"-",IF(C81=$C$43+1,"P","x")))</f>
        <v>-</v>
      </c>
      <c r="E81" s="363"/>
      <c r="F81" s="364"/>
      <c r="G81" s="365" t="str">
        <f>IF(D81="x",VLOOKUP(VLOOKUP(C81,XXX!$C$44:$E$130,3,0),XXX!$D$37:$E$41,2,0),"")</f>
        <v/>
      </c>
      <c r="H81" s="366" t="str">
        <f>IF(D81="-","",IF(C81=$C$43+1,"",VLOOKUP(C81,XXX!$C$44:$F$130,4,0)&amp;VLOOKUP(C81,XXX!$C$44:$J$130,8,0)))</f>
        <v/>
      </c>
      <c r="I81" s="366" t="str">
        <f>IF(D81="x",IF(VLOOKUP(C81,XXX!$C$44:$I$130,7,0)=0,"",VLOOKUP(C81,XXX!$C$44:$I$130,7,0)),"")</f>
        <v/>
      </c>
      <c r="J81" s="367"/>
    </row>
    <row r="82" spans="2:10" s="362" customFormat="1" ht="62.5" customHeight="1" x14ac:dyDescent="0.2">
      <c r="B82" s="183"/>
      <c r="C82" s="363">
        <f t="shared" si="0"/>
        <v>38</v>
      </c>
      <c r="D82" s="363" t="str">
        <f>IF(OR(C82=XXX!$C$45,C82=XXX!$C$78,C82=XXX!$C$117),"N",IF(C82&gt;($C$43+1),"-",IF(C82=$C$43+1,"P","x")))</f>
        <v>-</v>
      </c>
      <c r="E82" s="363"/>
      <c r="F82" s="364"/>
      <c r="G82" s="365" t="str">
        <f>IF(D82="x",VLOOKUP(VLOOKUP(C82,XXX!$C$44:$E$130,3,0),XXX!$D$37:$E$41,2,0),"")</f>
        <v/>
      </c>
      <c r="H82" s="366" t="str">
        <f>IF(D82="-","",IF(C82=$C$43+1,"",VLOOKUP(C82,XXX!$C$44:$F$130,4,0)&amp;VLOOKUP(C82,XXX!$C$44:$J$130,8,0)))</f>
        <v/>
      </c>
      <c r="I82" s="366" t="str">
        <f>IF(D82="x",IF(VLOOKUP(C82,XXX!$C$44:$I$130,7,0)=0,"",VLOOKUP(C82,XXX!$C$44:$I$130,7,0)),"")</f>
        <v/>
      </c>
      <c r="J82" s="367"/>
    </row>
    <row r="83" spans="2:10" s="362" customFormat="1" ht="62.5" customHeight="1" x14ac:dyDescent="0.2">
      <c r="B83" s="183"/>
      <c r="C83" s="363">
        <f t="shared" si="0"/>
        <v>39</v>
      </c>
      <c r="D83" s="363" t="str">
        <f>IF(OR(C83=XXX!$C$45,C83=XXX!$C$78,C83=XXX!$C$117),"N",IF(C83&gt;($C$43+1),"-",IF(C83=$C$43+1,"P","x")))</f>
        <v>-</v>
      </c>
      <c r="E83" s="363"/>
      <c r="F83" s="364"/>
      <c r="G83" s="365" t="str">
        <f>IF(D83="x",VLOOKUP(VLOOKUP(C83,XXX!$C$44:$E$130,3,0),XXX!$D$37:$E$41,2,0),"")</f>
        <v/>
      </c>
      <c r="H83" s="366" t="str">
        <f>IF(D83="-","",IF(C83=$C$43+1,"",VLOOKUP(C83,XXX!$C$44:$F$130,4,0)&amp;VLOOKUP(C83,XXX!$C$44:$J$130,8,0)))</f>
        <v/>
      </c>
      <c r="I83" s="366" t="str">
        <f>IF(D83="x",IF(VLOOKUP(C83,XXX!$C$44:$I$130,7,0)=0,"",VLOOKUP(C83,XXX!$C$44:$I$130,7,0)),"")</f>
        <v/>
      </c>
      <c r="J83" s="367"/>
    </row>
    <row r="84" spans="2:10" s="362" customFormat="1" ht="62.5" customHeight="1" x14ac:dyDescent="0.2">
      <c r="B84" s="183"/>
      <c r="C84" s="363">
        <f t="shared" si="0"/>
        <v>40</v>
      </c>
      <c r="D84" s="363" t="str">
        <f>IF(OR(C84=XXX!$C$45,C84=XXX!$C$78,C84=XXX!$C$117),"N",IF(C84&gt;($C$43+1),"-",IF(C84=$C$43+1,"P","x")))</f>
        <v>-</v>
      </c>
      <c r="E84" s="363"/>
      <c r="F84" s="364"/>
      <c r="G84" s="365" t="str">
        <f>IF(D84="x",VLOOKUP(VLOOKUP(C84,XXX!$C$44:$E$130,3,0),XXX!$D$37:$E$41,2,0),"")</f>
        <v/>
      </c>
      <c r="H84" s="366" t="str">
        <f>IF(D84="-","",IF(C84=$C$43+1,"",VLOOKUP(C84,XXX!$C$44:$F$130,4,0)&amp;VLOOKUP(C84,XXX!$C$44:$J$130,8,0)))</f>
        <v/>
      </c>
      <c r="I84" s="366" t="str">
        <f>IF(D84="x",IF(VLOOKUP(C84,XXX!$C$44:$I$130,7,0)=0,"",VLOOKUP(C84,XXX!$C$44:$I$130,7,0)),"")</f>
        <v/>
      </c>
      <c r="J84" s="367"/>
    </row>
    <row r="85" spans="2:10" s="362" customFormat="1" ht="62.5" customHeight="1" x14ac:dyDescent="0.2">
      <c r="B85" s="183"/>
      <c r="C85" s="363">
        <f t="shared" si="0"/>
        <v>41</v>
      </c>
      <c r="D85" s="363" t="str">
        <f>IF(OR(C85=XXX!$C$45,C85=XXX!$C$78,C85=XXX!$C$117),"N",IF(C85&gt;($C$43+1),"-",IF(C85=$C$43+1,"P","x")))</f>
        <v>-</v>
      </c>
      <c r="E85" s="363"/>
      <c r="F85" s="364"/>
      <c r="G85" s="365" t="str">
        <f>IF(D85="x",VLOOKUP(VLOOKUP(C85,XXX!$C$44:$E$130,3,0),XXX!$D$37:$E$41,2,0),"")</f>
        <v/>
      </c>
      <c r="H85" s="366" t="str">
        <f>IF(D85="-","",IF(C85=$C$43+1,"",VLOOKUP(C85,XXX!$C$44:$F$130,4,0)&amp;VLOOKUP(C85,XXX!$C$44:$J$130,8,0)))</f>
        <v/>
      </c>
      <c r="I85" s="366" t="str">
        <f>IF(D85="x",IF(VLOOKUP(C85,XXX!$C$44:$I$130,7,0)=0,"",VLOOKUP(C85,XXX!$C$44:$I$130,7,0)),"")</f>
        <v/>
      </c>
      <c r="J85" s="367"/>
    </row>
    <row r="86" spans="2:10" s="362" customFormat="1" ht="62.5" customHeight="1" x14ac:dyDescent="0.2">
      <c r="B86" s="183"/>
      <c r="C86" s="363">
        <f t="shared" si="0"/>
        <v>42</v>
      </c>
      <c r="D86" s="363" t="str">
        <f>IF(OR(C86=XXX!$C$45,C86=XXX!$C$78,C86=XXX!$C$117),"N",IF(C86&gt;($C$43+1),"-",IF(C86=$C$43+1,"P","x")))</f>
        <v>-</v>
      </c>
      <c r="E86" s="363"/>
      <c r="F86" s="364"/>
      <c r="G86" s="365" t="str">
        <f>IF(D86="x",VLOOKUP(VLOOKUP(C86,XXX!$C$44:$E$130,3,0),XXX!$D$37:$E$41,2,0),"")</f>
        <v/>
      </c>
      <c r="H86" s="366" t="str">
        <f>IF(D86="-","",IF(C86=$C$43+1,"",VLOOKUP(C86,XXX!$C$44:$F$130,4,0)&amp;VLOOKUP(C86,XXX!$C$44:$J$130,8,0)))</f>
        <v/>
      </c>
      <c r="I86" s="366" t="str">
        <f>IF(D86="x",IF(VLOOKUP(C86,XXX!$C$44:$I$130,7,0)=0,"",VLOOKUP(C86,XXX!$C$44:$I$130,7,0)),"")</f>
        <v/>
      </c>
      <c r="J86" s="367"/>
    </row>
    <row r="87" spans="2:10" s="362" customFormat="1" ht="62.5" customHeight="1" x14ac:dyDescent="0.2">
      <c r="B87" s="183"/>
      <c r="C87" s="363">
        <f t="shared" si="0"/>
        <v>43</v>
      </c>
      <c r="D87" s="363" t="str">
        <f>IF(OR(C87=XXX!$C$45,C87=XXX!$C$78,C87=XXX!$C$117),"N",IF(C87&gt;($C$43+1),"-",IF(C87=$C$43+1,"P","x")))</f>
        <v>-</v>
      </c>
      <c r="E87" s="363"/>
      <c r="F87" s="364"/>
      <c r="G87" s="365" t="str">
        <f>IF(D87="x",VLOOKUP(VLOOKUP(C87,XXX!$C$44:$E$130,3,0),XXX!$D$37:$E$41,2,0),"")</f>
        <v/>
      </c>
      <c r="H87" s="366" t="str">
        <f>IF(D87="-","",IF(C87=$C$43+1,"",VLOOKUP(C87,XXX!$C$44:$F$130,4,0)&amp;VLOOKUP(C87,XXX!$C$44:$J$130,8,0)))</f>
        <v/>
      </c>
      <c r="I87" s="366" t="str">
        <f>IF(D87="x",IF(VLOOKUP(C87,XXX!$C$44:$I$130,7,0)=0,"",VLOOKUP(C87,XXX!$C$44:$I$130,7,0)),"")</f>
        <v/>
      </c>
      <c r="J87" s="367"/>
    </row>
    <row r="88" spans="2:10" s="362" customFormat="1" ht="62.5" customHeight="1" x14ac:dyDescent="0.2">
      <c r="B88" s="183"/>
      <c r="C88" s="363">
        <f t="shared" si="0"/>
        <v>44</v>
      </c>
      <c r="D88" s="363" t="str">
        <f>IF(OR(C88=XXX!$C$45,C88=XXX!$C$78,C88=XXX!$C$117),"N",IF(C88&gt;($C$43+1),"-",IF(C88=$C$43+1,"P","x")))</f>
        <v>-</v>
      </c>
      <c r="E88" s="363"/>
      <c r="F88" s="364"/>
      <c r="G88" s="365" t="str">
        <f>IF(D88="x",VLOOKUP(VLOOKUP(C88,XXX!$C$44:$E$130,3,0),XXX!$D$37:$E$41,2,0),"")</f>
        <v/>
      </c>
      <c r="H88" s="366" t="str">
        <f>IF(D88="-","",IF(C88=$C$43+1,"",VLOOKUP(C88,XXX!$C$44:$F$130,4,0)&amp;VLOOKUP(C88,XXX!$C$44:$J$130,8,0)))</f>
        <v/>
      </c>
      <c r="I88" s="366" t="str">
        <f>IF(D88="x",IF(VLOOKUP(C88,XXX!$C$44:$I$130,7,0)=0,"",VLOOKUP(C88,XXX!$C$44:$I$130,7,0)),"")</f>
        <v/>
      </c>
      <c r="J88" s="367"/>
    </row>
    <row r="89" spans="2:10" s="362" customFormat="1" ht="62.5" customHeight="1" x14ac:dyDescent="0.2">
      <c r="B89" s="183"/>
      <c r="C89" s="363">
        <f t="shared" si="0"/>
        <v>45</v>
      </c>
      <c r="D89" s="363" t="str">
        <f>IF(OR(C89=XXX!$C$45,C89=XXX!$C$78,C89=XXX!$C$117),"N",IF(C89&gt;($C$43+1),"-",IF(C89=$C$43+1,"P","x")))</f>
        <v>-</v>
      </c>
      <c r="E89" s="363"/>
      <c r="F89" s="364"/>
      <c r="G89" s="365" t="str">
        <f>IF(D89="x",VLOOKUP(VLOOKUP(C89,XXX!$C$44:$E$130,3,0),XXX!$D$37:$E$41,2,0),"")</f>
        <v/>
      </c>
      <c r="H89" s="366" t="str">
        <f>IF(D89="-","",IF(C89=$C$43+1,"",VLOOKUP(C89,XXX!$C$44:$F$130,4,0)&amp;VLOOKUP(C89,XXX!$C$44:$J$130,8,0)))</f>
        <v/>
      </c>
      <c r="I89" s="366" t="str">
        <f>IF(D89="x",IF(VLOOKUP(C89,XXX!$C$44:$I$130,7,0)=0,"",VLOOKUP(C89,XXX!$C$44:$I$130,7,0)),"")</f>
        <v/>
      </c>
      <c r="J89" s="367"/>
    </row>
    <row r="90" spans="2:10" s="362" customFormat="1" ht="62.5" customHeight="1" x14ac:dyDescent="0.2">
      <c r="B90" s="183"/>
      <c r="C90" s="363">
        <f t="shared" si="0"/>
        <v>46</v>
      </c>
      <c r="D90" s="363" t="str">
        <f>IF(OR(C90=XXX!$C$45,C90=XXX!$C$78,C90=XXX!$C$117),"N",IF(C90&gt;($C$43+1),"-",IF(C90=$C$43+1,"P","x")))</f>
        <v>-</v>
      </c>
      <c r="E90" s="363"/>
      <c r="F90" s="364"/>
      <c r="G90" s="365" t="str">
        <f>IF(D90="x",VLOOKUP(VLOOKUP(C90,XXX!$C$44:$E$130,3,0),XXX!$D$37:$E$41,2,0),"")</f>
        <v/>
      </c>
      <c r="H90" s="366" t="str">
        <f>IF(D90="-","",IF(C90=$C$43+1,"",VLOOKUP(C90,XXX!$C$44:$F$130,4,0)&amp;VLOOKUP(C90,XXX!$C$44:$J$130,8,0)))</f>
        <v/>
      </c>
      <c r="I90" s="366" t="str">
        <f>IF(D90="x",IF(VLOOKUP(C90,XXX!$C$44:$I$130,7,0)=0,"",VLOOKUP(C90,XXX!$C$44:$I$130,7,0)),"")</f>
        <v/>
      </c>
      <c r="J90" s="367"/>
    </row>
    <row r="91" spans="2:10" s="362" customFormat="1" ht="62.5" customHeight="1" x14ac:dyDescent="0.2">
      <c r="B91" s="183"/>
      <c r="C91" s="363">
        <f t="shared" si="0"/>
        <v>47</v>
      </c>
      <c r="D91" s="363" t="str">
        <f>IF(OR(C91=XXX!$C$45,C91=XXX!$C$78,C91=XXX!$C$117),"N",IF(C91&gt;($C$43+1),"-",IF(C91=$C$43+1,"P","x")))</f>
        <v>-</v>
      </c>
      <c r="E91" s="363"/>
      <c r="F91" s="364"/>
      <c r="G91" s="365" t="str">
        <f>IF(D91="x",VLOOKUP(VLOOKUP(C91,XXX!$C$44:$E$130,3,0),XXX!$D$37:$E$41,2,0),"")</f>
        <v/>
      </c>
      <c r="H91" s="366" t="str">
        <f>IF(D91="-","",IF(C91=$C$43+1,"",VLOOKUP(C91,XXX!$C$44:$F$130,4,0)&amp;VLOOKUP(C91,XXX!$C$44:$J$130,8,0)))</f>
        <v/>
      </c>
      <c r="I91" s="366" t="str">
        <f>IF(D91="x",IF(VLOOKUP(C91,XXX!$C$44:$I$130,7,0)=0,"",VLOOKUP(C91,XXX!$C$44:$I$130,7,0)),"")</f>
        <v/>
      </c>
      <c r="J91" s="367"/>
    </row>
    <row r="92" spans="2:10" s="362" customFormat="1" ht="62.5" customHeight="1" x14ac:dyDescent="0.2">
      <c r="B92" s="183"/>
      <c r="C92" s="363">
        <f t="shared" si="0"/>
        <v>48</v>
      </c>
      <c r="D92" s="363" t="str">
        <f>IF(OR(C92=XXX!$C$45,C92=XXX!$C$78,C92=XXX!$C$117),"N",IF(C92&gt;($C$43+1),"-",IF(C92=$C$43+1,"P","x")))</f>
        <v>-</v>
      </c>
      <c r="E92" s="363"/>
      <c r="F92" s="364"/>
      <c r="G92" s="365" t="str">
        <f>IF(D92="x",VLOOKUP(VLOOKUP(C92,XXX!$C$44:$E$130,3,0),XXX!$D$37:$E$41,2,0),"")</f>
        <v/>
      </c>
      <c r="H92" s="366" t="str">
        <f>IF(D92="-","",IF(C92=$C$43+1,"",VLOOKUP(C92,XXX!$C$44:$F$130,4,0)&amp;VLOOKUP(C92,XXX!$C$44:$J$130,8,0)))</f>
        <v/>
      </c>
      <c r="I92" s="366" t="str">
        <f>IF(D92="x",IF(VLOOKUP(C92,XXX!$C$44:$I$130,7,0)=0,"",VLOOKUP(C92,XXX!$C$44:$I$130,7,0)),"")</f>
        <v/>
      </c>
      <c r="J92" s="367"/>
    </row>
    <row r="93" spans="2:10" s="362" customFormat="1" ht="62.5" customHeight="1" x14ac:dyDescent="0.2">
      <c r="B93" s="183"/>
      <c r="C93" s="363">
        <f t="shared" si="0"/>
        <v>49</v>
      </c>
      <c r="D93" s="363" t="str">
        <f>IF(OR(C93=XXX!$C$45,C93=XXX!$C$78,C93=XXX!$C$117),"N",IF(C93&gt;($C$43+1),"-",IF(C93=$C$43+1,"P","x")))</f>
        <v>-</v>
      </c>
      <c r="E93" s="363"/>
      <c r="F93" s="364"/>
      <c r="G93" s="365" t="str">
        <f>IF(D93="x",VLOOKUP(VLOOKUP(C93,XXX!$C$44:$E$130,3,0),XXX!$D$37:$E$41,2,0),"")</f>
        <v/>
      </c>
      <c r="H93" s="366" t="str">
        <f>IF(D93="-","",IF(C93=$C$43+1,"",VLOOKUP(C93,XXX!$C$44:$F$130,4,0)&amp;VLOOKUP(C93,XXX!$C$44:$J$130,8,0)))</f>
        <v/>
      </c>
      <c r="I93" s="366" t="str">
        <f>IF(D93="x",IF(VLOOKUP(C93,XXX!$C$44:$I$130,7,0)=0,"",VLOOKUP(C93,XXX!$C$44:$I$130,7,0)),"")</f>
        <v/>
      </c>
      <c r="J93" s="367"/>
    </row>
    <row r="94" spans="2:10" s="362" customFormat="1" ht="62.5" customHeight="1" x14ac:dyDescent="0.2">
      <c r="B94" s="183"/>
      <c r="C94" s="363">
        <f t="shared" si="0"/>
        <v>50</v>
      </c>
      <c r="D94" s="363" t="str">
        <f>IF(OR(C94=XXX!$C$45,C94=XXX!$C$78,C94=XXX!$C$117),"N",IF(C94&gt;($C$43+1),"-",IF(C94=$C$43+1,"P","x")))</f>
        <v>-</v>
      </c>
      <c r="E94" s="363"/>
      <c r="F94" s="364"/>
      <c r="G94" s="365" t="str">
        <f>IF(D94="x",VLOOKUP(VLOOKUP(C94,XXX!$C$44:$E$130,3,0),XXX!$D$37:$E$41,2,0),"")</f>
        <v/>
      </c>
      <c r="H94" s="366" t="str">
        <f>IF(D94="-","",IF(C94=$C$43+1,"",VLOOKUP(C94,XXX!$C$44:$F$130,4,0)&amp;VLOOKUP(C94,XXX!$C$44:$J$130,8,0)))</f>
        <v/>
      </c>
      <c r="I94" s="366" t="str">
        <f>IF(D94="x",IF(VLOOKUP(C94,XXX!$C$44:$I$130,7,0)=0,"",VLOOKUP(C94,XXX!$C$44:$I$130,7,0)),"")</f>
        <v/>
      </c>
      <c r="J94" s="367"/>
    </row>
    <row r="95" spans="2:10" s="362" customFormat="1" x14ac:dyDescent="0.2">
      <c r="B95" s="183"/>
      <c r="C95" s="363">
        <f t="shared" si="0"/>
        <v>51</v>
      </c>
      <c r="D95" s="363" t="str">
        <f>IF(OR(C95=XXX!$C$45,C95=XXX!$C$78,C95=XXX!$C$117),"N",IF(C95&gt;($C$43+1),"-",IF(C95=$C$43+1,"P","x")))</f>
        <v>-</v>
      </c>
      <c r="E95" s="363"/>
      <c r="F95" s="364"/>
      <c r="G95" s="365" t="str">
        <f>IF(D95="x",VLOOKUP(VLOOKUP(C95,XXX!$C$44:$E$130,3,0),XXX!$D$37:$E$41,2,0),"")</f>
        <v/>
      </c>
      <c r="H95" s="366" t="str">
        <f>IF(D95="-","",IF(C95=$C$43+1,"",VLOOKUP(C95,XXX!$C$44:$F$130,4,0)&amp;VLOOKUP(C95,XXX!$C$44:$J$130,8,0)))</f>
        <v/>
      </c>
      <c r="I95" s="366" t="str">
        <f>IF(D95="x",IF(VLOOKUP(C95,XXX!$C$44:$I$130,7,0)=0,"",VLOOKUP(C95,XXX!$C$44:$I$130,7,0)),"")</f>
        <v/>
      </c>
      <c r="J95" s="367"/>
    </row>
    <row r="96" spans="2:10" s="362" customFormat="1" x14ac:dyDescent="0.2">
      <c r="B96" s="183"/>
      <c r="C96" s="363">
        <f t="shared" si="0"/>
        <v>52</v>
      </c>
      <c r="D96" s="363" t="str">
        <f>IF(OR(C96=XXX!$C$45,C96=XXX!$C$78,C96=XXX!$C$117),"N",IF(C96&gt;($C$43+1),"-",IF(C96=$C$43+1,"P","x")))</f>
        <v>-</v>
      </c>
      <c r="E96" s="363"/>
      <c r="F96" s="364"/>
      <c r="G96" s="365" t="str">
        <f>IF(D96="x",VLOOKUP(VLOOKUP(C96,XXX!$C$44:$E$130,3,0),XXX!$D$37:$E$41,2,0),"")</f>
        <v/>
      </c>
      <c r="H96" s="366" t="str">
        <f>IF(D96="-","",IF(C96=$C$43+1,"",VLOOKUP(C96,XXX!$C$44:$F$130,4,0)&amp;VLOOKUP(C96,XXX!$C$44:$J$130,8,0)))</f>
        <v/>
      </c>
      <c r="I96" s="366" t="str">
        <f>IF(D96="x",IF(VLOOKUP(C96,XXX!$C$44:$I$130,7,0)=0,"",VLOOKUP(C96,XXX!$C$44:$I$130,7,0)),"")</f>
        <v/>
      </c>
      <c r="J96" s="367"/>
    </row>
    <row r="97" spans="2:10" s="362" customFormat="1" x14ac:dyDescent="0.2">
      <c r="B97" s="183"/>
      <c r="C97" s="363">
        <f t="shared" si="0"/>
        <v>53</v>
      </c>
      <c r="D97" s="363" t="str">
        <f>IF(OR(C97=XXX!$C$45,C97=XXX!$C$78,C97=XXX!$C$117),"N",IF(C97&gt;($C$43+1),"-",IF(C97=$C$43+1,"P","x")))</f>
        <v>-</v>
      </c>
      <c r="E97" s="363"/>
      <c r="F97" s="364"/>
      <c r="G97" s="365" t="str">
        <f>IF(D97="x",VLOOKUP(VLOOKUP(C97,XXX!$C$44:$E$130,3,0),XXX!$D$37:$E$41,2,0),"")</f>
        <v/>
      </c>
      <c r="H97" s="366" t="str">
        <f>IF(D97="-","",IF(C97=$C$43+1,"",VLOOKUP(C97,XXX!$C$44:$F$130,4,0)&amp;VLOOKUP(C97,XXX!$C$44:$J$130,8,0)))</f>
        <v/>
      </c>
      <c r="I97" s="366" t="str">
        <f>IF(D97="x",IF(VLOOKUP(C97,XXX!$C$44:$I$130,7,0)=0,"",VLOOKUP(C97,XXX!$C$44:$I$130,7,0)),"")</f>
        <v/>
      </c>
      <c r="J97" s="367"/>
    </row>
    <row r="98" spans="2:10" s="362" customFormat="1" x14ac:dyDescent="0.2">
      <c r="B98" s="183"/>
      <c r="C98" s="363">
        <f t="shared" si="0"/>
        <v>54</v>
      </c>
      <c r="D98" s="363" t="str">
        <f>IF(OR(C98=XXX!$C$45,C98=XXX!$C$78,C98=XXX!$C$117),"N",IF(C98&gt;($C$43+1),"-",IF(C98=$C$43+1,"P","x")))</f>
        <v>-</v>
      </c>
      <c r="E98" s="363"/>
      <c r="F98" s="364"/>
      <c r="G98" s="365" t="str">
        <f>IF(D98="x",VLOOKUP(VLOOKUP(C98,XXX!$C$44:$E$130,3,0),XXX!$D$37:$E$41,2,0),"")</f>
        <v/>
      </c>
      <c r="H98" s="366" t="str">
        <f>IF(D98="-","",IF(C98=$C$43+1,"",VLOOKUP(C98,XXX!$C$44:$F$130,4,0)&amp;VLOOKUP(C98,XXX!$C$44:$J$130,8,0)))</f>
        <v/>
      </c>
      <c r="I98" s="366" t="str">
        <f>IF(D98="x",IF(VLOOKUP(C98,XXX!$C$44:$I$130,7,0)=0,"",VLOOKUP(C98,XXX!$C$44:$I$130,7,0)),"")</f>
        <v/>
      </c>
      <c r="J98" s="367"/>
    </row>
    <row r="99" spans="2:10" s="362" customFormat="1" x14ac:dyDescent="0.2">
      <c r="B99" s="183"/>
      <c r="C99" s="363">
        <f t="shared" si="0"/>
        <v>55</v>
      </c>
      <c r="D99" s="363" t="str">
        <f>IF(OR(C99=XXX!$C$45,C99=XXX!$C$78,C99=XXX!$C$117),"N",IF(C99&gt;($C$43+1),"-",IF(C99=$C$43+1,"P","x")))</f>
        <v>-</v>
      </c>
      <c r="E99" s="363"/>
      <c r="F99" s="364"/>
      <c r="G99" s="365" t="str">
        <f>IF(D99="x",VLOOKUP(VLOOKUP(C99,XXX!$C$44:$E$130,3,0),XXX!$D$37:$E$41,2,0),"")</f>
        <v/>
      </c>
      <c r="H99" s="366" t="str">
        <f>IF(D99="-","",IF(C99=$C$43+1,"",VLOOKUP(C99,XXX!$C$44:$F$130,4,0)&amp;VLOOKUP(C99,XXX!$C$44:$J$130,8,0)))</f>
        <v/>
      </c>
      <c r="I99" s="366" t="str">
        <f>IF(D99="x",IF(VLOOKUP(C99,XXX!$C$44:$I$130,7,0)=0,"",VLOOKUP(C99,XXX!$C$44:$I$130,7,0)),"")</f>
        <v/>
      </c>
      <c r="J99" s="367"/>
    </row>
    <row r="100" spans="2:10" s="362" customFormat="1" x14ac:dyDescent="0.2">
      <c r="B100" s="183"/>
      <c r="C100" s="363">
        <f t="shared" si="0"/>
        <v>56</v>
      </c>
      <c r="D100" s="363" t="str">
        <f>IF(OR(C100=XXX!$C$45,C100=XXX!$C$78,C100=XXX!$C$117),"N",IF(C100&gt;($C$43+1),"-",IF(C100=$C$43+1,"P","x")))</f>
        <v>-</v>
      </c>
      <c r="E100" s="363"/>
      <c r="F100" s="364"/>
      <c r="G100" s="365" t="str">
        <f>IF(D100="x",VLOOKUP(VLOOKUP(C100,XXX!$C$44:$E$130,3,0),XXX!$D$37:$E$41,2,0),"")</f>
        <v/>
      </c>
      <c r="H100" s="366" t="str">
        <f>IF(D100="-","",IF(C100=$C$43+1,"",VLOOKUP(C100,XXX!$C$44:$F$130,4,0)&amp;VLOOKUP(C100,XXX!$C$44:$J$130,8,0)))</f>
        <v/>
      </c>
      <c r="I100" s="366" t="str">
        <f>IF(D100="x",IF(VLOOKUP(C100,XXX!$C$44:$I$130,7,0)=0,"",VLOOKUP(C100,XXX!$C$44:$I$130,7,0)),"")</f>
        <v/>
      </c>
      <c r="J100" s="367"/>
    </row>
    <row r="101" spans="2:10" s="362" customFormat="1" x14ac:dyDescent="0.2">
      <c r="B101" s="183"/>
      <c r="C101" s="363">
        <f t="shared" si="0"/>
        <v>57</v>
      </c>
      <c r="D101" s="363" t="str">
        <f>IF(OR(C101=XXX!$C$45,C101=XXX!$C$78,C101=XXX!$C$117),"N",IF(C101&gt;($C$43+1),"-",IF(C101=$C$43+1,"P","x")))</f>
        <v>-</v>
      </c>
      <c r="E101" s="363"/>
      <c r="F101" s="364"/>
      <c r="G101" s="365" t="str">
        <f>IF(D101="x",VLOOKUP(VLOOKUP(C101,XXX!$C$44:$E$130,3,0),XXX!$D$37:$E$41,2,0),"")</f>
        <v/>
      </c>
      <c r="H101" s="366" t="str">
        <f>IF(D101="-","",IF(C101=$C$43+1,"",VLOOKUP(C101,XXX!$C$44:$F$130,4,0)&amp;VLOOKUP(C101,XXX!$C$44:$J$130,8,0)))</f>
        <v/>
      </c>
      <c r="I101" s="366" t="str">
        <f>IF(D101="x",IF(VLOOKUP(C101,XXX!$C$44:$I$130,7,0)=0,"",VLOOKUP(C101,XXX!$C$44:$I$130,7,0)),"")</f>
        <v/>
      </c>
      <c r="J101" s="367"/>
    </row>
    <row r="102" spans="2:10" s="362" customFormat="1" x14ac:dyDescent="0.2">
      <c r="B102" s="183"/>
      <c r="C102" s="363">
        <f t="shared" si="0"/>
        <v>58</v>
      </c>
      <c r="D102" s="363" t="str">
        <f>IF(OR(C102=XXX!$C$45,C102=XXX!$C$78,C102=XXX!$C$117),"N",IF(C102&gt;($C$43+1),"-",IF(C102=$C$43+1,"P","x")))</f>
        <v>-</v>
      </c>
      <c r="E102" s="363"/>
      <c r="F102" s="364"/>
      <c r="G102" s="365" t="str">
        <f>IF(D102="x",VLOOKUP(VLOOKUP(C102,XXX!$C$44:$E$130,3,0),XXX!$D$37:$E$41,2,0),"")</f>
        <v/>
      </c>
      <c r="H102" s="366" t="str">
        <f>IF(D102="-","",IF(C102=$C$43+1,"",VLOOKUP(C102,XXX!$C$44:$F$130,4,0)&amp;VLOOKUP(C102,XXX!$C$44:$J$130,8,0)))</f>
        <v/>
      </c>
      <c r="I102" s="366" t="str">
        <f>IF(D102="x",IF(VLOOKUP(C102,XXX!$C$44:$I$130,7,0)=0,"",VLOOKUP(C102,XXX!$C$44:$I$130,7,0)),"")</f>
        <v/>
      </c>
      <c r="J102" s="367"/>
    </row>
    <row r="103" spans="2:10" s="362" customFormat="1" x14ac:dyDescent="0.2">
      <c r="B103" s="183"/>
      <c r="C103" s="363">
        <f t="shared" si="0"/>
        <v>59</v>
      </c>
      <c r="D103" s="363" t="str">
        <f>IF(OR(C103=XXX!$C$45,C103=XXX!$C$78,C103=XXX!$C$117),"N",IF(C103&gt;($C$43+1),"-",IF(C103=$C$43+1,"P","x")))</f>
        <v>-</v>
      </c>
      <c r="E103" s="363"/>
      <c r="F103" s="364"/>
      <c r="G103" s="365" t="str">
        <f>IF(D103="x",VLOOKUP(VLOOKUP(C103,XXX!$C$44:$E$130,3,0),XXX!$D$37:$E$41,2,0),"")</f>
        <v/>
      </c>
      <c r="H103" s="366" t="str">
        <f>IF(D103="-","",IF(C103=$C$43+1,"",VLOOKUP(C103,XXX!$C$44:$F$130,4,0)&amp;VLOOKUP(C103,XXX!$C$44:$J$130,8,0)))</f>
        <v/>
      </c>
      <c r="I103" s="366" t="str">
        <f>IF(D103="x",IF(VLOOKUP(C103,XXX!$C$44:$I$130,7,0)=0,"",VLOOKUP(C103,XXX!$C$44:$I$130,7,0)),"")</f>
        <v/>
      </c>
      <c r="J103" s="367"/>
    </row>
    <row r="104" spans="2:10" s="362" customFormat="1" x14ac:dyDescent="0.2">
      <c r="B104" s="183"/>
      <c r="C104" s="363">
        <f t="shared" si="0"/>
        <v>60</v>
      </c>
      <c r="D104" s="363" t="str">
        <f>IF(OR(C104=XXX!$C$45,C104=XXX!$C$78,C104=XXX!$C$117),"N",IF(C104&gt;($C$43+1),"-",IF(C104=$C$43+1,"P","x")))</f>
        <v>-</v>
      </c>
      <c r="E104" s="363"/>
      <c r="F104" s="364"/>
      <c r="G104" s="365" t="str">
        <f>IF(D104="x",VLOOKUP(VLOOKUP(C104,XXX!$C$44:$E$130,3,0),XXX!$D$37:$E$41,2,0),"")</f>
        <v/>
      </c>
      <c r="H104" s="366" t="str">
        <f>IF(D104="-","",IF(C104=$C$43+1,"",VLOOKUP(C104,XXX!$C$44:$F$130,4,0)&amp;VLOOKUP(C104,XXX!$C$44:$J$130,8,0)))</f>
        <v/>
      </c>
      <c r="I104" s="366" t="str">
        <f>IF(D104="x",IF(VLOOKUP(C104,XXX!$C$44:$I$130,7,0)=0,"",VLOOKUP(C104,XXX!$C$44:$I$130,7,0)),"")</f>
        <v/>
      </c>
      <c r="J104" s="367"/>
    </row>
    <row r="105" spans="2:10" s="362" customFormat="1" x14ac:dyDescent="0.2">
      <c r="B105" s="183"/>
      <c r="C105" s="363">
        <f t="shared" si="0"/>
        <v>61</v>
      </c>
      <c r="D105" s="363" t="str">
        <f>IF(OR(C105=XXX!$C$45,C105=XXX!$C$78,C105=XXX!$C$117),"N",IF(C105&gt;($C$43+1),"-",IF(C105=$C$43+1,"P","x")))</f>
        <v>-</v>
      </c>
      <c r="E105" s="363"/>
      <c r="F105" s="364"/>
      <c r="G105" s="365" t="str">
        <f>IF(D105="x",VLOOKUP(VLOOKUP(C105,XXX!$C$44:$E$130,3,0),XXX!$D$37:$E$41,2,0),"")</f>
        <v/>
      </c>
      <c r="H105" s="366" t="str">
        <f>IF(D105="-","",IF(C105=$C$43+1,"",VLOOKUP(C105,XXX!$C$44:$F$130,4,0)&amp;VLOOKUP(C105,XXX!$C$44:$J$130,8,0)))</f>
        <v/>
      </c>
      <c r="I105" s="366" t="str">
        <f>IF(D105="x",IF(VLOOKUP(C105,XXX!$C$44:$I$130,7,0)=0,"",VLOOKUP(C105,XXX!$C$44:$I$130,7,0)),"")</f>
        <v/>
      </c>
      <c r="J105" s="367"/>
    </row>
    <row r="106" spans="2:10" s="362" customFormat="1" x14ac:dyDescent="0.2">
      <c r="B106" s="183"/>
      <c r="C106" s="363">
        <f t="shared" si="0"/>
        <v>62</v>
      </c>
      <c r="D106" s="363" t="str">
        <f>IF(OR(C106=XXX!$C$45,C106=XXX!$C$78,C106=XXX!$C$117),"N",IF(C106&gt;($C$43+1),"-",IF(C106=$C$43+1,"P","x")))</f>
        <v>-</v>
      </c>
      <c r="E106" s="363"/>
      <c r="F106" s="364"/>
      <c r="G106" s="365" t="str">
        <f>IF(D106="x",VLOOKUP(VLOOKUP(C106,XXX!$C$44:$E$130,3,0),XXX!$D$37:$E$41,2,0),"")</f>
        <v/>
      </c>
      <c r="H106" s="366" t="str">
        <f>IF(D106="-","",IF(C106=$C$43+1,"",VLOOKUP(C106,XXX!$C$44:$F$130,4,0)&amp;VLOOKUP(C106,XXX!$C$44:$J$130,8,0)))</f>
        <v/>
      </c>
      <c r="I106" s="366" t="str">
        <f>IF(D106="x",IF(VLOOKUP(C106,XXX!$C$44:$I$130,7,0)=0,"",VLOOKUP(C106,XXX!$C$44:$I$130,7,0)),"")</f>
        <v/>
      </c>
      <c r="J106" s="367"/>
    </row>
    <row r="107" spans="2:10" s="362" customFormat="1" x14ac:dyDescent="0.2">
      <c r="B107" s="183"/>
      <c r="C107" s="363">
        <f t="shared" si="0"/>
        <v>63</v>
      </c>
      <c r="D107" s="363" t="str">
        <f>IF(OR(C107=XXX!$C$45,C107=XXX!$C$78,C107=XXX!$C$117),"N",IF(C107&gt;($C$43+1),"-",IF(C107=$C$43+1,"P","x")))</f>
        <v>-</v>
      </c>
      <c r="E107" s="363"/>
      <c r="F107" s="364"/>
      <c r="G107" s="365" t="str">
        <f>IF(D107="x",VLOOKUP(VLOOKUP(C107,XXX!$C$44:$E$130,3,0),XXX!$D$37:$E$41,2,0),"")</f>
        <v/>
      </c>
      <c r="H107" s="366" t="str">
        <f>IF(D107="-","",IF(C107=$C$43+1,"",VLOOKUP(C107,XXX!$C$44:$F$130,4,0)&amp;VLOOKUP(C107,XXX!$C$44:$J$130,8,0)))</f>
        <v/>
      </c>
      <c r="I107" s="366" t="str">
        <f>IF(D107="x",IF(VLOOKUP(C107,XXX!$C$44:$I$130,7,0)=0,"",VLOOKUP(C107,XXX!$C$44:$I$130,7,0)),"")</f>
        <v/>
      </c>
      <c r="J107" s="367"/>
    </row>
    <row r="108" spans="2:10" s="362" customFormat="1" x14ac:dyDescent="0.2">
      <c r="B108" s="183"/>
      <c r="C108" s="363">
        <f t="shared" si="0"/>
        <v>64</v>
      </c>
      <c r="D108" s="363" t="str">
        <f>IF(OR(C108=XXX!$C$45,C108=XXX!$C$78,C108=XXX!$C$117),"N",IF(C108&gt;($C$43+1),"-",IF(C108=$C$43+1,"P","x")))</f>
        <v>-</v>
      </c>
      <c r="E108" s="363"/>
      <c r="F108" s="364"/>
      <c r="G108" s="365" t="str">
        <f>IF(D108="x",VLOOKUP(VLOOKUP(C108,XXX!$C$44:$E$130,3,0),XXX!$D$37:$E$41,2,0),"")</f>
        <v/>
      </c>
      <c r="H108" s="366" t="str">
        <f>IF(D108="-","",IF(C108=$C$43+1,"",VLOOKUP(C108,XXX!$C$44:$F$130,4,0)&amp;VLOOKUP(C108,XXX!$C$44:$J$130,8,0)))</f>
        <v/>
      </c>
      <c r="I108" s="366" t="str">
        <f>IF(D108="x",IF(VLOOKUP(C108,XXX!$C$44:$I$130,7,0)=0,"",VLOOKUP(C108,XXX!$C$44:$I$130,7,0)),"")</f>
        <v/>
      </c>
      <c r="J108" s="367"/>
    </row>
    <row r="109" spans="2:10" s="362" customFormat="1" x14ac:dyDescent="0.2">
      <c r="B109" s="183"/>
      <c r="C109" s="363">
        <f t="shared" si="0"/>
        <v>65</v>
      </c>
      <c r="D109" s="363" t="str">
        <f>IF(OR(C109=XXX!$C$45,C109=XXX!$C$78,C109=XXX!$C$117),"N",IF(C109&gt;($C$43+1),"-",IF(C109=$C$43+1,"P","x")))</f>
        <v>-</v>
      </c>
      <c r="E109" s="363"/>
      <c r="F109" s="364"/>
      <c r="G109" s="365" t="str">
        <f>IF(D109="x",VLOOKUP(VLOOKUP(C109,XXX!$C$44:$E$130,3,0),XXX!$D$37:$E$41,2,0),"")</f>
        <v/>
      </c>
      <c r="H109" s="366" t="str">
        <f>IF(D109="-","",IF(C109=$C$43+1,"",VLOOKUP(C109,XXX!$C$44:$F$130,4,0)&amp;VLOOKUP(C109,XXX!$C$44:$J$130,8,0)))</f>
        <v/>
      </c>
      <c r="I109" s="366" t="str">
        <f>IF(D109="x",IF(VLOOKUP(C109,XXX!$C$44:$I$130,7,0)=0,"",VLOOKUP(C109,XXX!$C$44:$I$130,7,0)),"")</f>
        <v/>
      </c>
      <c r="J109" s="367"/>
    </row>
    <row r="110" spans="2:10" s="362" customFormat="1" x14ac:dyDescent="0.2">
      <c r="B110" s="183"/>
      <c r="C110" s="363">
        <f t="shared" si="0"/>
        <v>66</v>
      </c>
      <c r="D110" s="363" t="str">
        <f>IF(OR(C110=XXX!$C$45,C110=XXX!$C$78,C110=XXX!$C$117),"N",IF(C110&gt;($C$43+1),"-",IF(C110=$C$43+1,"P","x")))</f>
        <v>-</v>
      </c>
      <c r="E110" s="363"/>
      <c r="F110" s="364"/>
      <c r="G110" s="365" t="str">
        <f>IF(D110="x",VLOOKUP(VLOOKUP(C110,XXX!$C$44:$E$130,3,0),XXX!$D$37:$E$41,2,0),"")</f>
        <v/>
      </c>
      <c r="H110" s="366" t="str">
        <f>IF(D110="-","",IF(C110=$C$43+1,"",VLOOKUP(C110,XXX!$C$44:$F$130,4,0)&amp;VLOOKUP(C110,XXX!$C$44:$J$130,8,0)))</f>
        <v/>
      </c>
      <c r="I110" s="366" t="str">
        <f>IF(D110="x",IF(VLOOKUP(C110,XXX!$C$44:$I$130,7,0)=0,"",VLOOKUP(C110,XXX!$C$44:$I$130,7,0)),"")</f>
        <v/>
      </c>
      <c r="J110" s="367"/>
    </row>
    <row r="111" spans="2:10" s="362" customFormat="1" x14ac:dyDescent="0.2">
      <c r="B111" s="183"/>
      <c r="C111" s="363">
        <f t="shared" ref="C111:C144" si="1">C110+1</f>
        <v>67</v>
      </c>
      <c r="D111" s="363" t="str">
        <f>IF(OR(C111=XXX!$C$45,C111=XXX!$C$78,C111=XXX!$C$117),"N",IF(C111&gt;($C$43+1),"-",IF(C111=$C$43+1,"P","x")))</f>
        <v>-</v>
      </c>
      <c r="E111" s="363"/>
      <c r="F111" s="364"/>
      <c r="G111" s="365" t="str">
        <f>IF(D111="x",VLOOKUP(VLOOKUP(C111,XXX!$C$44:$E$130,3,0),XXX!$D$37:$E$41,2,0),"")</f>
        <v/>
      </c>
      <c r="H111" s="366" t="str">
        <f>IF(D111="-","",IF(C111=$C$43+1,"",VLOOKUP(C111,XXX!$C$44:$F$130,4,0)&amp;VLOOKUP(C111,XXX!$C$44:$J$130,8,0)))</f>
        <v/>
      </c>
      <c r="I111" s="366" t="str">
        <f>IF(D111="x",IF(VLOOKUP(C111,XXX!$C$44:$I$130,7,0)=0,"",VLOOKUP(C111,XXX!$C$44:$I$130,7,0)),"")</f>
        <v/>
      </c>
      <c r="J111" s="367"/>
    </row>
    <row r="112" spans="2:10" s="362" customFormat="1" x14ac:dyDescent="0.2">
      <c r="B112" s="183"/>
      <c r="C112" s="363">
        <f t="shared" si="1"/>
        <v>68</v>
      </c>
      <c r="D112" s="363" t="str">
        <f>IF(OR(C112=XXX!$C$45,C112=XXX!$C$78,C112=XXX!$C$117),"N",IF(C112&gt;($C$43+1),"-",IF(C112=$C$43+1,"P","x")))</f>
        <v>-</v>
      </c>
      <c r="E112" s="363"/>
      <c r="F112" s="364"/>
      <c r="G112" s="365" t="str">
        <f>IF(D112="x",VLOOKUP(VLOOKUP(C112,XXX!$C$44:$E$130,3,0),XXX!$D$37:$E$41,2,0),"")</f>
        <v/>
      </c>
      <c r="H112" s="366" t="str">
        <f>IF(D112="-","",IF(C112=$C$43+1,"",VLOOKUP(C112,XXX!$C$44:$F$130,4,0)&amp;VLOOKUP(C112,XXX!$C$44:$J$130,8,0)))</f>
        <v/>
      </c>
      <c r="I112" s="366" t="str">
        <f>IF(D112="x",IF(VLOOKUP(C112,XXX!$C$44:$I$130,7,0)=0,"",VLOOKUP(C112,XXX!$C$44:$I$130,7,0)),"")</f>
        <v/>
      </c>
      <c r="J112" s="367"/>
    </row>
    <row r="113" spans="2:10" s="362" customFormat="1" x14ac:dyDescent="0.2">
      <c r="B113" s="183"/>
      <c r="C113" s="363">
        <f t="shared" si="1"/>
        <v>69</v>
      </c>
      <c r="D113" s="363" t="str">
        <f>IF(OR(C113=XXX!$C$45,C113=XXX!$C$78,C113=XXX!$C$117),"N",IF(C113&gt;($C$43+1),"-",IF(C113=$C$43+1,"P","x")))</f>
        <v>-</v>
      </c>
      <c r="E113" s="363"/>
      <c r="F113" s="364"/>
      <c r="G113" s="365" t="str">
        <f>IF(D113="x",VLOOKUP(VLOOKUP(C113,XXX!$C$44:$E$130,3,0),XXX!$D$37:$E$41,2,0),"")</f>
        <v/>
      </c>
      <c r="H113" s="366" t="str">
        <f>IF(D113="-","",IF(C113=$C$43+1,"",VLOOKUP(C113,XXX!$C$44:$F$130,4,0)&amp;VLOOKUP(C113,XXX!$C$44:$J$130,8,0)))</f>
        <v/>
      </c>
      <c r="I113" s="366" t="str">
        <f>IF(D113="x",IF(VLOOKUP(C113,XXX!$C$44:$I$130,7,0)=0,"",VLOOKUP(C113,XXX!$C$44:$I$130,7,0)),"")</f>
        <v/>
      </c>
      <c r="J113" s="367"/>
    </row>
    <row r="114" spans="2:10" s="362" customFormat="1" x14ac:dyDescent="0.2">
      <c r="B114" s="183"/>
      <c r="C114" s="363">
        <f t="shared" si="1"/>
        <v>70</v>
      </c>
      <c r="D114" s="363" t="str">
        <f>IF(OR(C114=XXX!$C$45,C114=XXX!$C$78,C114=XXX!$C$117),"N",IF(C114&gt;($C$43+1),"-",IF(C114=$C$43+1,"P","x")))</f>
        <v>-</v>
      </c>
      <c r="E114" s="363"/>
      <c r="F114" s="364"/>
      <c r="G114" s="365" t="str">
        <f>IF(D114="x",VLOOKUP(VLOOKUP(C114,XXX!$C$44:$E$130,3,0),XXX!$D$37:$E$41,2,0),"")</f>
        <v/>
      </c>
      <c r="H114" s="366" t="str">
        <f>IF(D114="-","",IF(C114=$C$43+1,"",VLOOKUP(C114,XXX!$C$44:$F$130,4,0)&amp;VLOOKUP(C114,XXX!$C$44:$J$130,8,0)))</f>
        <v/>
      </c>
      <c r="I114" s="366" t="str">
        <f>IF(D114="x",IF(VLOOKUP(C114,XXX!$C$44:$I$130,7,0)=0,"",VLOOKUP(C114,XXX!$C$44:$I$130,7,0)),"")</f>
        <v/>
      </c>
      <c r="J114" s="367"/>
    </row>
    <row r="115" spans="2:10" s="362" customFormat="1" x14ac:dyDescent="0.2">
      <c r="B115" s="183"/>
      <c r="C115" s="363">
        <f t="shared" si="1"/>
        <v>71</v>
      </c>
      <c r="D115" s="363" t="str">
        <f>IF(OR(C115=XXX!$C$45,C115=XXX!$C$78,C115=XXX!$C$117),"N",IF(C115&gt;($C$43+1),"-",IF(C115=$C$43+1,"P","x")))</f>
        <v>-</v>
      </c>
      <c r="E115" s="363"/>
      <c r="F115" s="364"/>
      <c r="G115" s="365" t="str">
        <f>IF(D115="x",VLOOKUP(VLOOKUP(C115,XXX!$C$44:$E$130,3,0),XXX!$D$37:$E$41,2,0),"")</f>
        <v/>
      </c>
      <c r="H115" s="366" t="str">
        <f>IF(D115="-","",IF(C115=$C$43+1,"",VLOOKUP(C115,XXX!$C$44:$F$130,4,0)&amp;VLOOKUP(C115,XXX!$C$44:$J$130,8,0)))</f>
        <v/>
      </c>
      <c r="I115" s="366" t="str">
        <f>IF(D115="x",IF(VLOOKUP(C115,XXX!$C$44:$I$130,7,0)=0,"",VLOOKUP(C115,XXX!$C$44:$I$130,7,0)),"")</f>
        <v/>
      </c>
      <c r="J115" s="367"/>
    </row>
    <row r="116" spans="2:10" s="362" customFormat="1" x14ac:dyDescent="0.2">
      <c r="B116" s="183"/>
      <c r="C116" s="363">
        <f t="shared" si="1"/>
        <v>72</v>
      </c>
      <c r="D116" s="363" t="str">
        <f>IF(OR(C116=XXX!$C$45,C116=XXX!$C$78,C116=XXX!$C$117),"N",IF(C116&gt;($C$43+1),"-",IF(C116=$C$43+1,"P","x")))</f>
        <v>-</v>
      </c>
      <c r="E116" s="363"/>
      <c r="F116" s="364"/>
      <c r="G116" s="365" t="str">
        <f>IF(D116="x",VLOOKUP(VLOOKUP(C116,XXX!$C$44:$E$130,3,0),XXX!$D$37:$E$41,2,0),"")</f>
        <v/>
      </c>
      <c r="H116" s="366" t="str">
        <f>IF(D116="-","",IF(C116=$C$43+1,"",VLOOKUP(C116,XXX!$C$44:$F$130,4,0)&amp;VLOOKUP(C116,XXX!$C$44:$J$130,8,0)))</f>
        <v/>
      </c>
      <c r="I116" s="366" t="str">
        <f>IF(D116="x",IF(VLOOKUP(C116,XXX!$C$44:$I$130,7,0)=0,"",VLOOKUP(C116,XXX!$C$44:$I$130,7,0)),"")</f>
        <v/>
      </c>
      <c r="J116" s="367"/>
    </row>
    <row r="117" spans="2:10" s="362" customFormat="1" x14ac:dyDescent="0.2">
      <c r="B117" s="183"/>
      <c r="C117" s="363">
        <f t="shared" si="1"/>
        <v>73</v>
      </c>
      <c r="D117" s="363" t="str">
        <f>IF(OR(C117=XXX!$C$45,C117=XXX!$C$78,C117=XXX!$C$117),"N",IF(C117&gt;($C$43+1),"-",IF(C117=$C$43+1,"P","x")))</f>
        <v>-</v>
      </c>
      <c r="E117" s="363"/>
      <c r="F117" s="364"/>
      <c r="G117" s="365" t="str">
        <f>IF(D117="x",VLOOKUP(VLOOKUP(C117,XXX!$C$44:$E$130,3,0),XXX!$D$37:$E$41,2,0),"")</f>
        <v/>
      </c>
      <c r="H117" s="366" t="str">
        <f>IF(D117="-","",IF(C117=$C$43+1,"",VLOOKUP(C117,XXX!$C$44:$F$130,4,0)&amp;VLOOKUP(C117,XXX!$C$44:$J$130,8,0)))</f>
        <v/>
      </c>
      <c r="I117" s="366" t="str">
        <f>IF(D117="x",IF(VLOOKUP(C117,XXX!$C$44:$I$130,7,0)=0,"",VLOOKUP(C117,XXX!$C$44:$I$130,7,0)),"")</f>
        <v/>
      </c>
      <c r="J117" s="367"/>
    </row>
    <row r="118" spans="2:10" s="362" customFormat="1" x14ac:dyDescent="0.2">
      <c r="B118" s="183"/>
      <c r="C118" s="363">
        <f t="shared" si="1"/>
        <v>74</v>
      </c>
      <c r="D118" s="363" t="str">
        <f>IF(OR(C118=XXX!$C$45,C118=XXX!$C$78,C118=XXX!$C$117),"N",IF(C118&gt;($C$43+1),"-",IF(C118=$C$43+1,"P","x")))</f>
        <v>-</v>
      </c>
      <c r="E118" s="363"/>
      <c r="F118" s="364"/>
      <c r="G118" s="365" t="str">
        <f>IF(D118="x",VLOOKUP(VLOOKUP(C118,XXX!$C$44:$E$130,3,0),XXX!$D$37:$E$41,2,0),"")</f>
        <v/>
      </c>
      <c r="H118" s="366" t="str">
        <f>IF(D118="-","",IF(C118=$C$43+1,"",VLOOKUP(C118,XXX!$C$44:$F$130,4,0)&amp;VLOOKUP(C118,XXX!$C$44:$J$130,8,0)))</f>
        <v/>
      </c>
      <c r="I118" s="366" t="str">
        <f>IF(D118="x",IF(VLOOKUP(C118,XXX!$C$44:$I$130,7,0)=0,"",VLOOKUP(C118,XXX!$C$44:$I$130,7,0)),"")</f>
        <v/>
      </c>
      <c r="J118" s="367"/>
    </row>
    <row r="119" spans="2:10" s="362" customFormat="1" x14ac:dyDescent="0.2">
      <c r="B119" s="183"/>
      <c r="C119" s="363">
        <f t="shared" si="1"/>
        <v>75</v>
      </c>
      <c r="D119" s="363" t="str">
        <f>IF(OR(C119=XXX!$C$45,C119=XXX!$C$78,C119=XXX!$C$117),"N",IF(C119&gt;($C$43+1),"-",IF(C119=$C$43+1,"P","x")))</f>
        <v>-</v>
      </c>
      <c r="E119" s="363"/>
      <c r="F119" s="364"/>
      <c r="G119" s="365" t="str">
        <f>IF(D119="x",VLOOKUP(VLOOKUP(C119,XXX!$C$44:$E$130,3,0),XXX!$D$37:$E$41,2,0),"")</f>
        <v/>
      </c>
      <c r="H119" s="366" t="str">
        <f>IF(D119="-","",IF(C119=$C$43+1,"",VLOOKUP(C119,XXX!$C$44:$F$130,4,0)&amp;VLOOKUP(C119,XXX!$C$44:$J$130,8,0)))</f>
        <v/>
      </c>
      <c r="I119" s="366" t="str">
        <f>IF(D119="x",IF(VLOOKUP(C119,XXX!$C$44:$I$130,7,0)=0,"",VLOOKUP(C119,XXX!$C$44:$I$130,7,0)),"")</f>
        <v/>
      </c>
      <c r="J119" s="367"/>
    </row>
    <row r="120" spans="2:10" s="362" customFormat="1" x14ac:dyDescent="0.2">
      <c r="B120" s="183"/>
      <c r="C120" s="363">
        <f t="shared" si="1"/>
        <v>76</v>
      </c>
      <c r="D120" s="363" t="str">
        <f>IF(OR(C120=XXX!$C$45,C120=XXX!$C$78,C120=XXX!$C$117),"N",IF(C120&gt;($C$43+1),"-",IF(C120=$C$43+1,"P","x")))</f>
        <v>-</v>
      </c>
      <c r="E120" s="363"/>
      <c r="F120" s="364"/>
      <c r="G120" s="365" t="str">
        <f>IF(D120="x",VLOOKUP(VLOOKUP(C120,XXX!$C$44:$E$130,3,0),XXX!$D$37:$E$41,2,0),"")</f>
        <v/>
      </c>
      <c r="H120" s="366" t="str">
        <f>IF(D120="-","",IF(C120=$C$43+1,"",VLOOKUP(C120,XXX!$C$44:$F$130,4,0)&amp;VLOOKUP(C120,XXX!$C$44:$J$130,8,0)))</f>
        <v/>
      </c>
      <c r="I120" s="366" t="str">
        <f>IF(D120="x",IF(VLOOKUP(C120,XXX!$C$44:$I$130,7,0)=0,"",VLOOKUP(C120,XXX!$C$44:$I$130,7,0)),"")</f>
        <v/>
      </c>
      <c r="J120" s="367"/>
    </row>
    <row r="121" spans="2:10" s="362" customFormat="1" x14ac:dyDescent="0.2">
      <c r="B121" s="183"/>
      <c r="C121" s="363">
        <f t="shared" si="1"/>
        <v>77</v>
      </c>
      <c r="D121" s="363" t="str">
        <f>IF(OR(C121=XXX!$C$45,C121=XXX!$C$78,C121=XXX!$C$117),"N",IF(C121&gt;($C$43+1),"-",IF(C121=$C$43+1,"P","x")))</f>
        <v>-</v>
      </c>
      <c r="E121" s="363"/>
      <c r="F121" s="364"/>
      <c r="G121" s="365" t="str">
        <f>IF(D121="x",VLOOKUP(VLOOKUP(C121,XXX!$C$44:$E$130,3,0),XXX!$D$37:$E$41,2,0),"")</f>
        <v/>
      </c>
      <c r="H121" s="366" t="str">
        <f>IF(D121="-","",IF(C121=$C$43+1,"",VLOOKUP(C121,XXX!$C$44:$F$130,4,0)&amp;VLOOKUP(C121,XXX!$C$44:$J$130,8,0)))</f>
        <v/>
      </c>
      <c r="I121" s="366" t="str">
        <f>IF(D121="x",IF(VLOOKUP(C121,XXX!$C$44:$I$130,7,0)=0,"",VLOOKUP(C121,XXX!$C$44:$I$130,7,0)),"")</f>
        <v/>
      </c>
      <c r="J121" s="367"/>
    </row>
    <row r="122" spans="2:10" s="362" customFormat="1" x14ac:dyDescent="0.2">
      <c r="B122" s="183"/>
      <c r="C122" s="363">
        <f t="shared" si="1"/>
        <v>78</v>
      </c>
      <c r="D122" s="363" t="str">
        <f>IF(OR(C122=XXX!$C$45,C122=XXX!$C$78,C122=XXX!$C$117),"N",IF(C122&gt;($C$43+1),"-",IF(C122=$C$43+1,"P","x")))</f>
        <v>-</v>
      </c>
      <c r="E122" s="363"/>
      <c r="F122" s="364"/>
      <c r="G122" s="365" t="str">
        <f>IF(D122="x",VLOOKUP(VLOOKUP(C122,XXX!$C$44:$E$130,3,0),XXX!$D$37:$E$41,2,0),"")</f>
        <v/>
      </c>
      <c r="H122" s="366" t="str">
        <f>IF(D122="-","",IF(C122=$C$43+1,"",VLOOKUP(C122,XXX!$C$44:$F$130,4,0)&amp;VLOOKUP(C122,XXX!$C$44:$J$130,8,0)))</f>
        <v/>
      </c>
      <c r="I122" s="366" t="str">
        <f>IF(D122="x",IF(VLOOKUP(C122,XXX!$C$44:$I$130,7,0)=0,"",VLOOKUP(C122,XXX!$C$44:$I$130,7,0)),"")</f>
        <v/>
      </c>
      <c r="J122" s="367"/>
    </row>
    <row r="123" spans="2:10" s="362" customFormat="1" x14ac:dyDescent="0.2">
      <c r="B123" s="183"/>
      <c r="C123" s="363">
        <f t="shared" si="1"/>
        <v>79</v>
      </c>
      <c r="D123" s="363" t="str">
        <f>IF(OR(C123=XXX!$C$45,C123=XXX!$C$78,C123=XXX!$C$117),"N",IF(C123&gt;($C$43+1),"-",IF(C123=$C$43+1,"P","x")))</f>
        <v>-</v>
      </c>
      <c r="E123" s="363"/>
      <c r="F123" s="364"/>
      <c r="G123" s="365" t="str">
        <f>IF(D123="x",VLOOKUP(VLOOKUP(C123,XXX!$C$44:$E$130,3,0),XXX!$D$37:$E$41,2,0),"")</f>
        <v/>
      </c>
      <c r="H123" s="366" t="str">
        <f>IF(D123="-","",IF(C123=$C$43+1,"",VLOOKUP(C123,XXX!$C$44:$F$130,4,0)&amp;VLOOKUP(C123,XXX!$C$44:$J$130,8,0)))</f>
        <v/>
      </c>
      <c r="I123" s="366" t="str">
        <f>IF(D123="x",IF(VLOOKUP(C123,XXX!$C$44:$I$130,7,0)=0,"",VLOOKUP(C123,XXX!$C$44:$I$130,7,0)),"")</f>
        <v/>
      </c>
      <c r="J123" s="367"/>
    </row>
    <row r="124" spans="2:10" s="362" customFormat="1" x14ac:dyDescent="0.2">
      <c r="B124" s="183"/>
      <c r="C124" s="363">
        <f t="shared" si="1"/>
        <v>80</v>
      </c>
      <c r="D124" s="363" t="str">
        <f>IF(OR(C124=XXX!$C$45,C124=XXX!$C$78,C124=XXX!$C$117),"N",IF(C124&gt;($C$43+1),"-",IF(C124=$C$43+1,"P","x")))</f>
        <v>-</v>
      </c>
      <c r="E124" s="363"/>
      <c r="F124" s="364"/>
      <c r="G124" s="365" t="str">
        <f>IF(D124="x",VLOOKUP(VLOOKUP(C124,XXX!$C$44:$E$130,3,0),XXX!$D$37:$E$41,2,0),"")</f>
        <v/>
      </c>
      <c r="H124" s="366" t="str">
        <f>IF(D124="-","",IF(C124=$C$43+1,"",VLOOKUP(C124,XXX!$C$44:$F$130,4,0)&amp;VLOOKUP(C124,XXX!$C$44:$J$130,8,0)))</f>
        <v/>
      </c>
      <c r="I124" s="366" t="str">
        <f>IF(D124="x",IF(VLOOKUP(C124,XXX!$C$44:$I$130,7,0)=0,"",VLOOKUP(C124,XXX!$C$44:$I$130,7,0)),"")</f>
        <v/>
      </c>
      <c r="J124" s="367"/>
    </row>
    <row r="125" spans="2:10" s="362" customFormat="1" x14ac:dyDescent="0.2">
      <c r="B125" s="183"/>
      <c r="C125" s="363">
        <f t="shared" si="1"/>
        <v>81</v>
      </c>
      <c r="D125" s="363" t="str">
        <f>IF(OR(C125=XXX!$C$45,C125=XXX!$C$78,C125=XXX!$C$117),"N",IF(C125&gt;($C$43+1),"-",IF(C125=$C$43+1,"P","x")))</f>
        <v>-</v>
      </c>
      <c r="E125" s="363"/>
      <c r="F125" s="364"/>
      <c r="G125" s="365" t="str">
        <f>IF(D125="x",VLOOKUP(VLOOKUP(C125,XXX!$C$44:$E$130,3,0),XXX!$D$37:$E$41,2,0),"")</f>
        <v/>
      </c>
      <c r="H125" s="366" t="str">
        <f>IF(D125="-","",IF(C125=$C$43+1,"",VLOOKUP(C125,XXX!$C$44:$F$130,4,0)&amp;VLOOKUP(C125,XXX!$C$44:$J$130,8,0)))</f>
        <v/>
      </c>
      <c r="I125" s="366" t="str">
        <f>IF(D125="x",IF(VLOOKUP(C125,XXX!$C$44:$I$130,7,0)=0,"",VLOOKUP(C125,XXX!$C$44:$I$130,7,0)),"")</f>
        <v/>
      </c>
      <c r="J125" s="367"/>
    </row>
    <row r="126" spans="2:10" s="362" customFormat="1" x14ac:dyDescent="0.2">
      <c r="B126" s="183"/>
      <c r="C126" s="363">
        <f t="shared" si="1"/>
        <v>82</v>
      </c>
      <c r="D126" s="363" t="str">
        <f>IF(OR(C126=XXX!$C$45,C126=XXX!$C$78,C126=XXX!$C$117),"N",IF(C126&gt;($C$43+1),"-",IF(C126=$C$43+1,"P","x")))</f>
        <v>-</v>
      </c>
      <c r="E126" s="363"/>
      <c r="F126" s="364"/>
      <c r="G126" s="365" t="str">
        <f>IF(D126="x",VLOOKUP(VLOOKUP(C126,XXX!$C$44:$E$130,3,0),XXX!$D$37:$E$41,2,0),"")</f>
        <v/>
      </c>
      <c r="H126" s="366" t="str">
        <f>IF(D126="-","",IF(C126=$C$43+1,"",VLOOKUP(C126,XXX!$C$44:$F$130,4,0)&amp;VLOOKUP(C126,XXX!$C$44:$J$130,8,0)))</f>
        <v/>
      </c>
      <c r="I126" s="366" t="str">
        <f>IF(D126="x",IF(VLOOKUP(C126,XXX!$C$44:$I$130,7,0)=0,"",VLOOKUP(C126,XXX!$C$44:$I$130,7,0)),"")</f>
        <v/>
      </c>
      <c r="J126" s="367"/>
    </row>
    <row r="127" spans="2:10" s="362" customFormat="1" x14ac:dyDescent="0.2">
      <c r="B127" s="183"/>
      <c r="C127" s="363">
        <f t="shared" si="1"/>
        <v>83</v>
      </c>
      <c r="D127" s="363" t="str">
        <f>IF(OR(C127=XXX!$C$45,C127=XXX!$C$78,C127=XXX!$C$117),"N",IF(C127&gt;($C$43+1),"-",IF(C127=$C$43+1,"P","x")))</f>
        <v>-</v>
      </c>
      <c r="E127" s="363"/>
      <c r="F127" s="364"/>
      <c r="G127" s="365" t="str">
        <f>IF(D127="x",VLOOKUP(VLOOKUP(C127,XXX!$C$44:$E$130,3,0),XXX!$D$37:$E$41,2,0),"")</f>
        <v/>
      </c>
      <c r="H127" s="366" t="str">
        <f>IF(D127="-","",IF(C127=$C$43+1,"",VLOOKUP(C127,XXX!$C$44:$F$130,4,0)&amp;VLOOKUP(C127,XXX!$C$44:$J$130,8,0)))</f>
        <v/>
      </c>
      <c r="I127" s="366" t="str">
        <f>IF(D127="x",IF(VLOOKUP(C127,XXX!$C$44:$I$130,7,0)=0,"",VLOOKUP(C127,XXX!$C$44:$I$130,7,0)),"")</f>
        <v/>
      </c>
      <c r="J127" s="367"/>
    </row>
    <row r="128" spans="2:10" s="362" customFormat="1" x14ac:dyDescent="0.2">
      <c r="B128" s="183"/>
      <c r="C128" s="363">
        <f t="shared" si="1"/>
        <v>84</v>
      </c>
      <c r="D128" s="363" t="str">
        <f>IF(OR(C128=XXX!$C$45,C128=XXX!$C$78,C128=XXX!$C$117),"N",IF(C128&gt;($C$43+1),"-",IF(C128=$C$43+1,"P","x")))</f>
        <v>-</v>
      </c>
      <c r="E128" s="363"/>
      <c r="F128" s="364"/>
      <c r="G128" s="365" t="str">
        <f>IF(D128="x",VLOOKUP(VLOOKUP(C128,XXX!$C$44:$E$130,3,0),XXX!$D$37:$E$41,2,0),"")</f>
        <v/>
      </c>
      <c r="H128" s="366" t="str">
        <f>IF(D128="-","",IF(C128=$C$43+1,"",VLOOKUP(C128,XXX!$C$44:$F$130,4,0)&amp;VLOOKUP(C128,XXX!$C$44:$J$130,8,0)))</f>
        <v/>
      </c>
      <c r="I128" s="366" t="str">
        <f>IF(D128="x",IF(VLOOKUP(C128,XXX!$C$44:$I$130,7,0)=0,"",VLOOKUP(C128,XXX!$C$44:$I$130,7,0)),"")</f>
        <v/>
      </c>
      <c r="J128" s="367"/>
    </row>
    <row r="129" spans="2:10" s="362" customFormat="1" x14ac:dyDescent="0.2">
      <c r="B129" s="183"/>
      <c r="C129" s="363">
        <f t="shared" si="1"/>
        <v>85</v>
      </c>
      <c r="D129" s="363" t="str">
        <f>IF(OR(C129=XXX!$C$45,C129=XXX!$C$78,C129=XXX!$C$117),"N",IF(C129&gt;($C$43+1),"-",IF(C129=$C$43+1,"P","x")))</f>
        <v>-</v>
      </c>
      <c r="E129" s="363"/>
      <c r="F129" s="364"/>
      <c r="G129" s="365" t="str">
        <f>IF(D129="x",VLOOKUP(VLOOKUP(C129,XXX!$C$44:$E$130,3,0),XXX!$D$37:$E$41,2,0),"")</f>
        <v/>
      </c>
      <c r="H129" s="366" t="str">
        <f>IF(D129="-","",IF(C129=$C$43+1,"",VLOOKUP(C129,XXX!$C$44:$F$130,4,0)&amp;VLOOKUP(C129,XXX!$C$44:$J$130,8,0)))</f>
        <v/>
      </c>
      <c r="I129" s="366" t="str">
        <f>IF(D129="x",IF(VLOOKUP(C129,XXX!$C$44:$I$130,7,0)=0,"",VLOOKUP(C129,XXX!$C$44:$I$130,7,0)),"")</f>
        <v/>
      </c>
      <c r="J129" s="367"/>
    </row>
    <row r="130" spans="2:10" s="362" customFormat="1" x14ac:dyDescent="0.2">
      <c r="B130" s="183"/>
      <c r="C130" s="363">
        <f t="shared" si="1"/>
        <v>86</v>
      </c>
      <c r="D130" s="363" t="str">
        <f>IF(OR(C130=XXX!$C$45,C130=XXX!$C$78,C130=XXX!$C$117),"N",IF(C130&gt;($C$43+1),"-",IF(C130=$C$43+1,"P","x")))</f>
        <v>-</v>
      </c>
      <c r="E130" s="363"/>
      <c r="F130" s="364"/>
      <c r="G130" s="365" t="str">
        <f>IF(D130="x",VLOOKUP(VLOOKUP(C130,XXX!$C$44:$E$130,3,0),XXX!$D$37:$E$41,2,0),"")</f>
        <v/>
      </c>
      <c r="H130" s="366" t="str">
        <f>IF(D130="-","",IF(C130=$C$43+1,"",VLOOKUP(C130,XXX!$C$44:$F$130,4,0)&amp;VLOOKUP(C130,XXX!$C$44:$J$130,8,0)))</f>
        <v/>
      </c>
      <c r="I130" s="366" t="str">
        <f>IF(D130="x",IF(VLOOKUP(C130,XXX!$C$44:$I$130,7,0)=0,"",VLOOKUP(C130,XXX!$C$44:$I$130,7,0)),"")</f>
        <v/>
      </c>
      <c r="J130" s="367"/>
    </row>
    <row r="131" spans="2:10" s="362" customFormat="1" x14ac:dyDescent="0.2">
      <c r="B131" s="183"/>
      <c r="C131" s="363">
        <f t="shared" si="1"/>
        <v>87</v>
      </c>
      <c r="D131" s="363" t="str">
        <f>IF(OR(C131=XXX!$C$45,C131=XXX!$C$78,C131=XXX!$C$117),"N",IF(C131&gt;($C$43+1),"-",IF(C131=$C$43+1,"P","x")))</f>
        <v>-</v>
      </c>
      <c r="E131" s="363"/>
      <c r="F131" s="364"/>
      <c r="G131" s="365" t="str">
        <f>IF(D131="x",VLOOKUP(VLOOKUP(C131,XXX!$C$44:$E$130,3,0),XXX!$D$37:$E$41,2,0),"")</f>
        <v/>
      </c>
      <c r="H131" s="366" t="str">
        <f>IF(D131="-","",IF(C131=$C$43+1,"",VLOOKUP(C131,XXX!$C$44:$F$130,4,0)&amp;VLOOKUP(C131,XXX!$C$44:$J$130,8,0)))</f>
        <v/>
      </c>
      <c r="I131" s="366" t="str">
        <f>IF(D131="x",IF(VLOOKUP(C131,XXX!$C$44:$I$130,7,0)=0,"",VLOOKUP(C131,XXX!$C$44:$I$130,7,0)),"")</f>
        <v/>
      </c>
      <c r="J131" s="367"/>
    </row>
    <row r="132" spans="2:10" s="362" customFormat="1" x14ac:dyDescent="0.2">
      <c r="B132" s="183"/>
      <c r="C132" s="363">
        <f t="shared" si="1"/>
        <v>88</v>
      </c>
      <c r="D132" s="363" t="str">
        <f>IF(OR(C132=XXX!$C$45,C132=XXX!$C$78,C132=XXX!$C$117),"N",IF(C132&gt;($C$43+1),"-",IF(C132=$C$43+1,"P","x")))</f>
        <v>-</v>
      </c>
      <c r="E132" s="363"/>
      <c r="F132" s="364"/>
      <c r="G132" s="365" t="str">
        <f>IF(D132="x",VLOOKUP(VLOOKUP(C132,XXX!$C$44:$E$130,3,0),XXX!$D$37:$E$41,2,0),"")</f>
        <v/>
      </c>
      <c r="H132" s="366" t="str">
        <f>IF(D132="-","",IF(C132=$C$43+1,"",VLOOKUP(C132,XXX!$C$44:$F$130,4,0)&amp;VLOOKUP(C132,XXX!$C$44:$J$130,8,0)))</f>
        <v/>
      </c>
      <c r="I132" s="366" t="str">
        <f>IF(D132="x",IF(VLOOKUP(C132,XXX!$C$44:$I$130,7,0)=0,"",VLOOKUP(C132,XXX!$C$44:$I$130,7,0)),"")</f>
        <v/>
      </c>
      <c r="J132" s="367"/>
    </row>
    <row r="133" spans="2:10" s="362" customFormat="1" x14ac:dyDescent="0.2">
      <c r="B133" s="183"/>
      <c r="C133" s="363">
        <f t="shared" si="1"/>
        <v>89</v>
      </c>
      <c r="D133" s="363" t="str">
        <f>IF(OR(C133=XXX!$C$45,C133=XXX!$C$78,C133=XXX!$C$117),"N",IF(C133&gt;($C$43+1),"-",IF(C133=$C$43+1,"P","x")))</f>
        <v>-</v>
      </c>
      <c r="E133" s="363"/>
      <c r="F133" s="364"/>
      <c r="G133" s="365" t="str">
        <f>IF(D133="x",VLOOKUP(VLOOKUP(C133,XXX!$C$44:$E$130,3,0),XXX!$D$37:$E$41,2,0),"")</f>
        <v/>
      </c>
      <c r="H133" s="366" t="str">
        <f>IF(D133="-","",IF(C133=$C$43+1,"",VLOOKUP(C133,XXX!$C$44:$F$130,4,0)&amp;VLOOKUP(C133,XXX!$C$44:$J$130,8,0)))</f>
        <v/>
      </c>
      <c r="I133" s="366" t="str">
        <f>IF(D133="x",IF(VLOOKUP(C133,XXX!$C$44:$I$130,7,0)=0,"",VLOOKUP(C133,XXX!$C$44:$I$130,7,0)),"")</f>
        <v/>
      </c>
      <c r="J133" s="367"/>
    </row>
    <row r="134" spans="2:10" s="362" customFormat="1" x14ac:dyDescent="0.2">
      <c r="B134" s="183"/>
      <c r="C134" s="363">
        <f t="shared" si="1"/>
        <v>90</v>
      </c>
      <c r="D134" s="363" t="str">
        <f>IF(OR(C134=XXX!$C$45,C134=XXX!$C$78,C134=XXX!$C$117),"N",IF(C134&gt;($C$43+1),"-",IF(C134=$C$43+1,"P","x")))</f>
        <v>-</v>
      </c>
      <c r="E134" s="363"/>
      <c r="F134" s="364"/>
      <c r="G134" s="365" t="str">
        <f>IF(D134="x",VLOOKUP(VLOOKUP(C134,XXX!$C$44:$E$130,3,0),XXX!$D$37:$E$41,2,0),"")</f>
        <v/>
      </c>
      <c r="H134" s="366" t="str">
        <f>IF(D134="-","",IF(C134=$C$43+1,"",VLOOKUP(C134,XXX!$C$44:$F$130,4,0)&amp;VLOOKUP(C134,XXX!$C$44:$J$130,8,0)))</f>
        <v/>
      </c>
      <c r="I134" s="366" t="str">
        <f>IF(D134="x",IF(VLOOKUP(C134,XXX!$C$44:$I$130,7,0)=0,"",VLOOKUP(C134,XXX!$C$44:$I$130,7,0)),"")</f>
        <v/>
      </c>
      <c r="J134" s="367"/>
    </row>
    <row r="135" spans="2:10" s="362" customFormat="1" x14ac:dyDescent="0.2">
      <c r="B135" s="183"/>
      <c r="C135" s="363">
        <f t="shared" si="1"/>
        <v>91</v>
      </c>
      <c r="D135" s="363" t="str">
        <f>IF(OR(C135=XXX!$C$45,C135=XXX!$C$78,C135=XXX!$C$117),"N",IF(C135&gt;($C$43+1),"-",IF(C135=$C$43+1,"P","x")))</f>
        <v>-</v>
      </c>
      <c r="E135" s="363"/>
      <c r="F135" s="364"/>
      <c r="G135" s="365" t="str">
        <f>IF(D135="x",VLOOKUP(VLOOKUP(C135,XXX!$C$44:$E$130,3,0),XXX!$D$37:$E$41,2,0),"")</f>
        <v/>
      </c>
      <c r="H135" s="366" t="str">
        <f>IF(D135="-","",IF(C135=$C$43+1,"",VLOOKUP(C135,XXX!$C$44:$F$130,4,0)&amp;VLOOKUP(C135,XXX!$C$44:$J$130,8,0)))</f>
        <v/>
      </c>
      <c r="I135" s="366" t="str">
        <f>IF(D135="x",IF(VLOOKUP(C135,XXX!$C$44:$I$130,7,0)=0,"",VLOOKUP(C135,XXX!$C$44:$I$130,7,0)),"")</f>
        <v/>
      </c>
      <c r="J135" s="367"/>
    </row>
    <row r="136" spans="2:10" s="362" customFormat="1" x14ac:dyDescent="0.2">
      <c r="B136" s="183"/>
      <c r="C136" s="363">
        <f t="shared" si="1"/>
        <v>92</v>
      </c>
      <c r="D136" s="363" t="str">
        <f>IF(OR(C136=XXX!$C$45,C136=XXX!$C$78,C136=XXX!$C$117),"N",IF(C136&gt;($C$43+1),"-",IF(C136=$C$43+1,"P","x")))</f>
        <v>-</v>
      </c>
      <c r="E136" s="363"/>
      <c r="F136" s="364"/>
      <c r="G136" s="365" t="str">
        <f>IF(D136="x",VLOOKUP(VLOOKUP(C136,XXX!$C$44:$E$130,3,0),XXX!$D$37:$E$41,2,0),"")</f>
        <v/>
      </c>
      <c r="H136" s="366" t="str">
        <f>IF(D136="-","",IF(C136=$C$43+1,"",VLOOKUP(C136,XXX!$C$44:$F$130,4,0)&amp;VLOOKUP(C136,XXX!$C$44:$J$130,8,0)))</f>
        <v/>
      </c>
      <c r="I136" s="366" t="str">
        <f>IF(D136="x",IF(VLOOKUP(C136,XXX!$C$44:$I$130,7,0)=0,"",VLOOKUP(C136,XXX!$C$44:$I$130,7,0)),"")</f>
        <v/>
      </c>
      <c r="J136" s="367"/>
    </row>
    <row r="137" spans="2:10" s="362" customFormat="1" x14ac:dyDescent="0.2">
      <c r="B137" s="183"/>
      <c r="C137" s="363">
        <f t="shared" si="1"/>
        <v>93</v>
      </c>
      <c r="D137" s="363" t="str">
        <f>IF(OR(C137=XXX!$C$45,C137=XXX!$C$78,C137=XXX!$C$117),"N",IF(C137&gt;($C$43+1),"-",IF(C137=$C$43+1,"P","x")))</f>
        <v>-</v>
      </c>
      <c r="E137" s="363"/>
      <c r="F137" s="364"/>
      <c r="G137" s="365" t="str">
        <f>IF(D137="x",VLOOKUP(VLOOKUP(C137,XXX!$C$44:$E$130,3,0),XXX!$D$37:$E$41,2,0),"")</f>
        <v/>
      </c>
      <c r="H137" s="366" t="str">
        <f>IF(D137="-","",IF(C137=$C$43+1,"",VLOOKUP(C137,XXX!$C$44:$F$130,4,0)&amp;VLOOKUP(C137,XXX!$C$44:$J$130,8,0)))</f>
        <v/>
      </c>
      <c r="I137" s="366" t="str">
        <f>IF(D137="x",IF(VLOOKUP(C137,XXX!$C$44:$I$130,7,0)=0,"",VLOOKUP(C137,XXX!$C$44:$I$130,7,0)),"")</f>
        <v/>
      </c>
      <c r="J137" s="367"/>
    </row>
    <row r="138" spans="2:10" s="362" customFormat="1" x14ac:dyDescent="0.2">
      <c r="B138" s="183"/>
      <c r="C138" s="363">
        <f t="shared" si="1"/>
        <v>94</v>
      </c>
      <c r="D138" s="363" t="str">
        <f>IF(OR(C138=XXX!$C$45,C138=XXX!$C$78,C138=XXX!$C$117),"N",IF(C138&gt;($C$43+1),"-",IF(C138=$C$43+1,"P","x")))</f>
        <v>-</v>
      </c>
      <c r="E138" s="363"/>
      <c r="F138" s="364"/>
      <c r="G138" s="365" t="str">
        <f>IF(D138="x",VLOOKUP(VLOOKUP(C138,XXX!$C$44:$E$130,3,0),XXX!$D$37:$E$41,2,0),"")</f>
        <v/>
      </c>
      <c r="H138" s="366" t="str">
        <f>IF(D138="-","",IF(C138=$C$43+1,"",VLOOKUP(C138,XXX!$C$44:$F$130,4,0)&amp;VLOOKUP(C138,XXX!$C$44:$J$130,8,0)))</f>
        <v/>
      </c>
      <c r="I138" s="366" t="str">
        <f>IF(D138="x",IF(VLOOKUP(C138,XXX!$C$44:$I$130,7,0)=0,"",VLOOKUP(C138,XXX!$C$44:$I$130,7,0)),"")</f>
        <v/>
      </c>
      <c r="J138" s="367"/>
    </row>
    <row r="139" spans="2:10" s="362" customFormat="1" x14ac:dyDescent="0.2">
      <c r="B139" s="183"/>
      <c r="C139" s="363">
        <f t="shared" si="1"/>
        <v>95</v>
      </c>
      <c r="D139" s="363" t="str">
        <f>IF(OR(C139=XXX!$C$45,C139=XXX!$C$78,C139=XXX!$C$117),"N",IF(C139&gt;($C$43+1),"-",IF(C139=$C$43+1,"P","x")))</f>
        <v>-</v>
      </c>
      <c r="E139" s="363"/>
      <c r="F139" s="364"/>
      <c r="G139" s="365" t="str">
        <f>IF(D139="x",VLOOKUP(VLOOKUP(C139,XXX!$C$44:$E$130,3,0),XXX!$D$37:$E$41,2,0),"")</f>
        <v/>
      </c>
      <c r="H139" s="366" t="str">
        <f>IF(D139="-","",IF(C139=$C$43+1,"",VLOOKUP(C139,XXX!$C$44:$F$130,4,0)&amp;VLOOKUP(C139,XXX!$C$44:$J$130,8,0)))</f>
        <v/>
      </c>
      <c r="I139" s="366" t="str">
        <f>IF(D139="x",IF(VLOOKUP(C139,XXX!$C$44:$I$130,7,0)=0,"",VLOOKUP(C139,XXX!$C$44:$I$130,7,0)),"")</f>
        <v/>
      </c>
      <c r="J139" s="367"/>
    </row>
    <row r="140" spans="2:10" s="362" customFormat="1" x14ac:dyDescent="0.2">
      <c r="B140" s="183"/>
      <c r="C140" s="363">
        <f t="shared" si="1"/>
        <v>96</v>
      </c>
      <c r="D140" s="363" t="str">
        <f>IF(OR(C140=XXX!$C$45,C140=XXX!$C$78,C140=XXX!$C$117),"N",IF(C140&gt;($C$43+1),"-",IF(C140=$C$43+1,"P","x")))</f>
        <v>-</v>
      </c>
      <c r="E140" s="363"/>
      <c r="F140" s="364"/>
      <c r="G140" s="365" t="str">
        <f>IF(D140="x",VLOOKUP(VLOOKUP(C140,XXX!$C$44:$E$130,3,0),XXX!$D$37:$E$41,2,0),"")</f>
        <v/>
      </c>
      <c r="H140" s="366" t="str">
        <f>IF(D140="-","",IF(C140=$C$43+1,"",VLOOKUP(C140,XXX!$C$44:$F$130,4,0)&amp;VLOOKUP(C140,XXX!$C$44:$J$130,8,0)))</f>
        <v/>
      </c>
      <c r="I140" s="366" t="str">
        <f>IF(D140="x",IF(VLOOKUP(C140,XXX!$C$44:$I$130,7,0)=0,"",VLOOKUP(C140,XXX!$C$44:$I$130,7,0)),"")</f>
        <v/>
      </c>
      <c r="J140" s="367"/>
    </row>
    <row r="141" spans="2:10" s="362" customFormat="1" x14ac:dyDescent="0.2">
      <c r="B141" s="183"/>
      <c r="C141" s="363">
        <f t="shared" si="1"/>
        <v>97</v>
      </c>
      <c r="D141" s="363" t="str">
        <f>IF(OR(C141=XXX!$C$45,C141=XXX!$C$78,C141=XXX!$C$117),"N",IF(C141&gt;($C$43+1),"-",IF(C141=$C$43+1,"P","x")))</f>
        <v>-</v>
      </c>
      <c r="E141" s="363"/>
      <c r="F141" s="364"/>
      <c r="G141" s="365" t="str">
        <f>IF(D141="x",VLOOKUP(VLOOKUP(C141,XXX!$C$44:$E$130,3,0),XXX!$D$37:$E$41,2,0),"")</f>
        <v/>
      </c>
      <c r="H141" s="366" t="str">
        <f>IF(D141="-","",IF(C141=$C$43+1,"",VLOOKUP(C141,XXX!$C$44:$F$130,4,0)&amp;VLOOKUP(C141,XXX!$C$44:$J$130,8,0)))</f>
        <v/>
      </c>
      <c r="I141" s="366" t="str">
        <f>IF(D141="x",IF(VLOOKUP(C141,XXX!$C$44:$I$130,7,0)=0,"",VLOOKUP(C141,XXX!$C$44:$I$130,7,0)),"")</f>
        <v/>
      </c>
      <c r="J141" s="367"/>
    </row>
    <row r="142" spans="2:10" s="362" customFormat="1" x14ac:dyDescent="0.2">
      <c r="B142" s="183"/>
      <c r="C142" s="363">
        <f t="shared" si="1"/>
        <v>98</v>
      </c>
      <c r="D142" s="363" t="str">
        <f>IF(OR(C142=XXX!$C$45,C142=XXX!$C$78,C142=XXX!$C$117),"N",IF(C142&gt;($C$43+1),"-",IF(C142=$C$43+1,"P","x")))</f>
        <v>-</v>
      </c>
      <c r="E142" s="363"/>
      <c r="F142" s="364"/>
      <c r="G142" s="365" t="str">
        <f>IF(D142="x",VLOOKUP(VLOOKUP(C142,XXX!$C$44:$E$130,3,0),XXX!$D$37:$E$41,2,0),"")</f>
        <v/>
      </c>
      <c r="H142" s="366" t="str">
        <f>IF(D142="-","",IF(C142=$C$43+1,"",VLOOKUP(C142,XXX!$C$44:$F$130,4,0)&amp;VLOOKUP(C142,XXX!$C$44:$J$130,8,0)))</f>
        <v/>
      </c>
      <c r="I142" s="366" t="str">
        <f>IF(D142="x",IF(VLOOKUP(C142,XXX!$C$44:$I$130,7,0)=0,"",VLOOKUP(C142,XXX!$C$44:$I$130,7,0)),"")</f>
        <v/>
      </c>
      <c r="J142" s="367"/>
    </row>
    <row r="143" spans="2:10" s="362" customFormat="1" x14ac:dyDescent="0.2">
      <c r="B143" s="183"/>
      <c r="C143" s="363">
        <f t="shared" si="1"/>
        <v>99</v>
      </c>
      <c r="D143" s="363" t="str">
        <f>IF(OR(C143=XXX!$C$45,C143=XXX!$C$78,C143=XXX!$C$117),"N",IF(C143&gt;($C$43+1),"-",IF(C143=$C$43+1,"P","x")))</f>
        <v>-</v>
      </c>
      <c r="E143" s="363"/>
      <c r="F143" s="364"/>
      <c r="G143" s="365" t="str">
        <f>IF(D143="x",VLOOKUP(VLOOKUP(C143,XXX!$C$44:$E$130,3,0),XXX!$D$37:$E$41,2,0),"")</f>
        <v/>
      </c>
      <c r="H143" s="366" t="str">
        <f>IF(D143="-","",IF(C143=$C$43+1,"",VLOOKUP(C143,XXX!$C$44:$F$130,4,0)&amp;VLOOKUP(C143,XXX!$C$44:$J$130,8,0)))</f>
        <v/>
      </c>
      <c r="I143" s="366" t="str">
        <f>IF(D143="x",IF(VLOOKUP(C143,XXX!$C$44:$I$130,7,0)=0,"",VLOOKUP(C143,XXX!$C$44:$I$130,7,0)),"")</f>
        <v/>
      </c>
      <c r="J143" s="367"/>
    </row>
    <row r="144" spans="2:10" s="362" customFormat="1" x14ac:dyDescent="0.2">
      <c r="B144" s="368"/>
      <c r="C144" s="369">
        <f t="shared" si="1"/>
        <v>100</v>
      </c>
      <c r="D144" s="369" t="str">
        <f>IF(OR(C144=XXX!$C$45,C144=XXX!$C$78,C144=XXX!$C$117),"N",IF(C144&gt;($C$43+1),"-",IF(C144=$C$43+1,"P","x")))</f>
        <v>-</v>
      </c>
      <c r="E144" s="369"/>
      <c r="F144" s="370"/>
      <c r="G144" s="371" t="str">
        <f>IF(D144="x",VLOOKUP(VLOOKUP(C144,XXX!$C$44:$E$130,3,0),XXX!$D$37:$E$41,2,0),"")</f>
        <v/>
      </c>
      <c r="H144" s="366" t="str">
        <f>IF(D144="-","",IF(C144=$C$43+1,"",VLOOKUP(C144,XXX!$C$44:$F$130,4,0)&amp;VLOOKUP(C144,XXX!$C$44:$J$130,8,0)))</f>
        <v/>
      </c>
      <c r="I144" s="372" t="str">
        <f>IF(D144="x",IF(VLOOKUP(C144,XXX!$C$44:$I$130,7,0)=0,"",VLOOKUP(C144,XXX!$C$44:$I$130,7,0)),"")</f>
        <v/>
      </c>
      <c r="J144" s="373"/>
    </row>
  </sheetData>
  <sheetProtection sheet="1" insertHyperlinks="0" selectLockedCells="1" autoFilter="0" pivotTables="0"/>
  <mergeCells count="5">
    <mergeCell ref="H38:I38"/>
    <mergeCell ref="H39:I39"/>
    <mergeCell ref="H40:I40"/>
    <mergeCell ref="H41:I41"/>
    <mergeCell ref="H32:I33"/>
  </mergeCells>
  <conditionalFormatting sqref="G45:G144">
    <cfRule type="cellIs" dxfId="16" priority="3" operator="equal">
      <formula>"!!!"</formula>
    </cfRule>
    <cfRule type="cellIs" dxfId="15" priority="6" operator="equal">
      <formula>"!!"</formula>
    </cfRule>
    <cfRule type="expression" dxfId="14" priority="16">
      <formula>OR($G45="!",$D45="-")</formula>
    </cfRule>
  </conditionalFormatting>
  <conditionalFormatting sqref="H45:H144">
    <cfRule type="expression" dxfId="13" priority="5">
      <formula>$D45="N"</formula>
    </cfRule>
  </conditionalFormatting>
  <conditionalFormatting sqref="B45:F144">
    <cfRule type="expression" dxfId="12" priority="4">
      <formula>$D45="-"</formula>
    </cfRule>
  </conditionalFormatting>
  <conditionalFormatting sqref="B45:J144">
    <cfRule type="expression" dxfId="11" priority="17">
      <formula>$D45="P"</formula>
    </cfRule>
  </conditionalFormatting>
  <conditionalFormatting sqref="H45:I144">
    <cfRule type="expression" dxfId="10" priority="2">
      <formula>$D45="x"</formula>
    </cfRule>
  </conditionalFormatting>
  <conditionalFormatting sqref="H45:J144">
    <cfRule type="expression" dxfId="9" priority="1">
      <formula>$D45="-"</formula>
    </cfRule>
  </conditionalFormatting>
  <pageMargins left="0.39370078740157483" right="0.39370078740157483" top="0.74803149606299213" bottom="0.74803149606299213" header="0.31496062992125984" footer="0.31496062992125984"/>
  <pageSetup paperSize="9" scale="67" fitToHeight="3" orientation="portrait" r:id="rId1"/>
  <headerFoot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  <pageSetUpPr fitToPage="1"/>
  </sheetPr>
  <dimension ref="B1:G41"/>
  <sheetViews>
    <sheetView showRowColHeaders="0" zoomScaleNormal="100" workbookViewId="0">
      <selection activeCell="E7" sqref="E7"/>
    </sheetView>
  </sheetViews>
  <sheetFormatPr defaultColWidth="14.5" defaultRowHeight="12.9" x14ac:dyDescent="0.2"/>
  <cols>
    <col min="1" max="2" width="2.75" style="242" customWidth="1"/>
    <col min="3" max="3" width="2.75" style="348" customWidth="1"/>
    <col min="4" max="4" width="2.5" style="242" bestFit="1" customWidth="1"/>
    <col min="5" max="5" width="132.375" style="242" customWidth="1"/>
    <col min="6" max="6" width="2.75" style="242" customWidth="1"/>
    <col min="7" max="16384" width="14.5" style="242"/>
  </cols>
  <sheetData>
    <row r="1" spans="2:6" s="241" customFormat="1" ht="14.95" customHeight="1" x14ac:dyDescent="0.2"/>
    <row r="2" spans="2:6" ht="14.95" customHeight="1" x14ac:dyDescent="0.2">
      <c r="B2" s="178"/>
      <c r="C2" s="180"/>
      <c r="D2" s="180"/>
      <c r="E2" s="181"/>
      <c r="F2" s="182"/>
    </row>
    <row r="3" spans="2:6" ht="45" customHeight="1" x14ac:dyDescent="0.2">
      <c r="B3" s="183"/>
      <c r="C3" s="186" t="s">
        <v>87</v>
      </c>
      <c r="D3" s="186"/>
      <c r="E3" s="347"/>
      <c r="F3" s="376" t="s">
        <v>311</v>
      </c>
    </row>
    <row r="4" spans="2:6" s="243" customFormat="1" ht="56.05" customHeight="1" x14ac:dyDescent="0.15">
      <c r="B4" s="190"/>
      <c r="C4" s="192"/>
      <c r="D4" s="193"/>
      <c r="E4" s="240" t="str">
        <f>IF(OR(CONCATENATE(E7,E8,E9,E10,E11,E12,E13,E14,E15,E16,E17,E18,E19,E20,E21)="",CONCATENATE(E25,E26,E27,E28,E29,E30,E31,E32,E33,E34,E35,E36,E37,E38,E39)=""),"Zde vyplňte kroky pro zmírnění/odstranění rizik a návrh kontaktu.","")</f>
        <v>Zde vyplňte kroky pro zmírnění/odstranění rizik a návrh kontaktu.</v>
      </c>
      <c r="F4" s="195"/>
    </row>
    <row r="5" spans="2:6" s="245" customFormat="1" ht="15.8" customHeight="1" x14ac:dyDescent="0.15">
      <c r="B5" s="244"/>
      <c r="C5" s="109" t="s">
        <v>158</v>
      </c>
      <c r="D5" s="141"/>
      <c r="E5" s="141"/>
      <c r="F5" s="195"/>
    </row>
    <row r="6" spans="2:6" s="243" customFormat="1" ht="5.45" x14ac:dyDescent="0.15">
      <c r="B6" s="190"/>
      <c r="C6" s="193"/>
      <c r="D6" s="246"/>
      <c r="E6" s="194"/>
      <c r="F6" s="195"/>
    </row>
    <row r="7" spans="2:6" s="243" customFormat="1" ht="13.6" x14ac:dyDescent="0.15">
      <c r="B7" s="190"/>
      <c r="C7" s="192"/>
      <c r="D7" s="193"/>
      <c r="E7" s="317"/>
      <c r="F7" s="195"/>
    </row>
    <row r="8" spans="2:6" s="245" customFormat="1" ht="13.6" x14ac:dyDescent="0.2">
      <c r="B8" s="244"/>
      <c r="C8" s="310"/>
      <c r="D8" s="310"/>
      <c r="E8" s="314"/>
      <c r="F8" s="311"/>
    </row>
    <row r="9" spans="2:6" s="245" customFormat="1" ht="13.6" x14ac:dyDescent="0.2">
      <c r="B9" s="244"/>
      <c r="C9" s="310"/>
      <c r="D9" s="310"/>
      <c r="E9" s="315"/>
      <c r="F9" s="311"/>
    </row>
    <row r="10" spans="2:6" s="245" customFormat="1" ht="13.6" x14ac:dyDescent="0.2">
      <c r="B10" s="244"/>
      <c r="C10" s="310"/>
      <c r="D10" s="310"/>
      <c r="E10" s="314"/>
      <c r="F10" s="311"/>
    </row>
    <row r="11" spans="2:6" s="245" customFormat="1" ht="13.6" x14ac:dyDescent="0.2">
      <c r="B11" s="244"/>
      <c r="C11" s="310"/>
      <c r="D11" s="310"/>
      <c r="E11" s="314"/>
      <c r="F11" s="311"/>
    </row>
    <row r="12" spans="2:6" s="245" customFormat="1" ht="13.6" x14ac:dyDescent="0.2">
      <c r="B12" s="244"/>
      <c r="C12" s="310"/>
      <c r="D12" s="310"/>
      <c r="E12" s="314"/>
      <c r="F12" s="311"/>
    </row>
    <row r="13" spans="2:6" s="245" customFormat="1" ht="13.6" x14ac:dyDescent="0.2">
      <c r="B13" s="244"/>
      <c r="C13" s="310"/>
      <c r="D13" s="310"/>
      <c r="E13" s="314"/>
      <c r="F13" s="311"/>
    </row>
    <row r="14" spans="2:6" s="245" customFormat="1" ht="13.6" x14ac:dyDescent="0.2">
      <c r="B14" s="244"/>
      <c r="C14" s="310"/>
      <c r="D14" s="310"/>
      <c r="E14" s="314"/>
      <c r="F14" s="311"/>
    </row>
    <row r="15" spans="2:6" s="245" customFormat="1" ht="13.6" x14ac:dyDescent="0.2">
      <c r="B15" s="244"/>
      <c r="C15" s="310"/>
      <c r="D15" s="310"/>
      <c r="E15" s="314"/>
      <c r="F15" s="311"/>
    </row>
    <row r="16" spans="2:6" s="245" customFormat="1" ht="13.6" x14ac:dyDescent="0.2">
      <c r="B16" s="244"/>
      <c r="C16" s="310"/>
      <c r="D16" s="310"/>
      <c r="E16" s="314"/>
      <c r="F16" s="311"/>
    </row>
    <row r="17" spans="2:6" s="245" customFormat="1" ht="13.6" x14ac:dyDescent="0.2">
      <c r="B17" s="244"/>
      <c r="C17" s="310"/>
      <c r="D17" s="310"/>
      <c r="E17" s="314"/>
      <c r="F17" s="311"/>
    </row>
    <row r="18" spans="2:6" s="245" customFormat="1" ht="13.6" x14ac:dyDescent="0.2">
      <c r="B18" s="244"/>
      <c r="C18" s="310"/>
      <c r="D18" s="310"/>
      <c r="E18" s="314"/>
      <c r="F18" s="311"/>
    </row>
    <row r="19" spans="2:6" s="245" customFormat="1" ht="13.6" x14ac:dyDescent="0.2">
      <c r="B19" s="244"/>
      <c r="C19" s="310"/>
      <c r="D19" s="310"/>
      <c r="E19" s="314"/>
      <c r="F19" s="311"/>
    </row>
    <row r="20" spans="2:6" s="245" customFormat="1" ht="13.6" x14ac:dyDescent="0.2">
      <c r="B20" s="244"/>
      <c r="C20" s="310"/>
      <c r="D20" s="310"/>
      <c r="E20" s="314"/>
      <c r="F20" s="311"/>
    </row>
    <row r="21" spans="2:6" s="245" customFormat="1" ht="13.6" x14ac:dyDescent="0.2">
      <c r="B21" s="244"/>
      <c r="C21" s="310"/>
      <c r="D21" s="310"/>
      <c r="E21" s="316"/>
      <c r="F21" s="311"/>
    </row>
    <row r="22" spans="2:6" s="245" customFormat="1" ht="15.8" customHeight="1" x14ac:dyDescent="0.15">
      <c r="B22" s="244"/>
      <c r="C22" s="247"/>
      <c r="D22" s="248"/>
      <c r="E22" s="194"/>
      <c r="F22" s="195"/>
    </row>
    <row r="23" spans="2:6" s="245" customFormat="1" ht="15.8" customHeight="1" x14ac:dyDescent="0.15">
      <c r="B23" s="244"/>
      <c r="C23" s="109" t="s">
        <v>106</v>
      </c>
      <c r="D23" s="141"/>
      <c r="E23" s="141"/>
      <c r="F23" s="195"/>
    </row>
    <row r="24" spans="2:6" s="243" customFormat="1" ht="5.45" x14ac:dyDescent="0.15">
      <c r="B24" s="190"/>
      <c r="C24" s="193"/>
      <c r="D24" s="246"/>
      <c r="E24" s="194"/>
      <c r="F24" s="195"/>
    </row>
    <row r="25" spans="2:6" s="243" customFormat="1" ht="13.6" x14ac:dyDescent="0.15">
      <c r="B25" s="190"/>
      <c r="C25" s="193"/>
      <c r="D25" s="246"/>
      <c r="E25" s="317"/>
      <c r="F25" s="195"/>
    </row>
    <row r="26" spans="2:6" s="243" customFormat="1" ht="13.6" x14ac:dyDescent="0.15">
      <c r="B26" s="190"/>
      <c r="C26" s="193"/>
      <c r="D26" s="246"/>
      <c r="E26" s="314"/>
      <c r="F26" s="195"/>
    </row>
    <row r="27" spans="2:6" s="243" customFormat="1" ht="13.6" x14ac:dyDescent="0.15">
      <c r="B27" s="190"/>
      <c r="C27" s="193"/>
      <c r="D27" s="246"/>
      <c r="E27" s="315"/>
      <c r="F27" s="195"/>
    </row>
    <row r="28" spans="2:6" s="243" customFormat="1" ht="13.6" x14ac:dyDescent="0.15">
      <c r="B28" s="190"/>
      <c r="C28" s="193"/>
      <c r="D28" s="246"/>
      <c r="E28" s="314"/>
      <c r="F28" s="195"/>
    </row>
    <row r="29" spans="2:6" s="243" customFormat="1" ht="13.6" x14ac:dyDescent="0.15">
      <c r="B29" s="190"/>
      <c r="C29" s="193"/>
      <c r="D29" s="246"/>
      <c r="E29" s="314"/>
      <c r="F29" s="195"/>
    </row>
    <row r="30" spans="2:6" s="243" customFormat="1" ht="13.6" x14ac:dyDescent="0.15">
      <c r="B30" s="190"/>
      <c r="C30" s="193"/>
      <c r="D30" s="246"/>
      <c r="E30" s="314"/>
      <c r="F30" s="195"/>
    </row>
    <row r="31" spans="2:6" s="243" customFormat="1" ht="13.6" x14ac:dyDescent="0.15">
      <c r="B31" s="190"/>
      <c r="C31" s="193"/>
      <c r="D31" s="246"/>
      <c r="E31" s="314"/>
      <c r="F31" s="195"/>
    </row>
    <row r="32" spans="2:6" s="243" customFormat="1" ht="13.6" x14ac:dyDescent="0.15">
      <c r="B32" s="190"/>
      <c r="C32" s="193"/>
      <c r="D32" s="246"/>
      <c r="E32" s="314"/>
      <c r="F32" s="195"/>
    </row>
    <row r="33" spans="2:7" s="243" customFormat="1" ht="13.6" x14ac:dyDescent="0.15">
      <c r="B33" s="190"/>
      <c r="C33" s="193"/>
      <c r="D33" s="246"/>
      <c r="E33" s="314"/>
      <c r="F33" s="195"/>
    </row>
    <row r="34" spans="2:7" s="243" customFormat="1" ht="13.6" x14ac:dyDescent="0.15">
      <c r="B34" s="190"/>
      <c r="C34" s="193"/>
      <c r="D34" s="246"/>
      <c r="E34" s="314"/>
      <c r="F34" s="195"/>
    </row>
    <row r="35" spans="2:7" s="243" customFormat="1" ht="13.6" x14ac:dyDescent="0.15">
      <c r="B35" s="190"/>
      <c r="C35" s="193"/>
      <c r="D35" s="246"/>
      <c r="E35" s="314"/>
      <c r="F35" s="195"/>
    </row>
    <row r="36" spans="2:7" s="243" customFormat="1" ht="13.6" x14ac:dyDescent="0.15">
      <c r="B36" s="190"/>
      <c r="C36" s="193"/>
      <c r="D36" s="246"/>
      <c r="E36" s="314"/>
      <c r="F36" s="195"/>
    </row>
    <row r="37" spans="2:7" s="243" customFormat="1" ht="13.6" x14ac:dyDescent="0.15">
      <c r="B37" s="190"/>
      <c r="C37" s="193"/>
      <c r="D37" s="246"/>
      <c r="E37" s="314"/>
      <c r="F37" s="195"/>
    </row>
    <row r="38" spans="2:7" s="243" customFormat="1" ht="13.6" x14ac:dyDescent="0.15">
      <c r="B38" s="190"/>
      <c r="C38" s="193"/>
      <c r="D38" s="246"/>
      <c r="E38" s="314"/>
      <c r="F38" s="195"/>
    </row>
    <row r="39" spans="2:7" s="245" customFormat="1" ht="13.6" x14ac:dyDescent="0.2">
      <c r="B39" s="244"/>
      <c r="C39" s="310"/>
      <c r="D39" s="310"/>
      <c r="E39" s="316"/>
      <c r="F39" s="311"/>
    </row>
    <row r="40" spans="2:7" s="245" customFormat="1" ht="15.8" customHeight="1" x14ac:dyDescent="0.2">
      <c r="B40" s="244"/>
      <c r="C40" s="194"/>
      <c r="D40" s="194"/>
      <c r="E40" s="249"/>
      <c r="F40" s="318"/>
      <c r="G40" s="242"/>
    </row>
    <row r="41" spans="2:7" s="245" customFormat="1" ht="15.8" customHeight="1" x14ac:dyDescent="0.2">
      <c r="B41" s="250"/>
      <c r="C41" s="251"/>
      <c r="D41" s="252"/>
      <c r="E41" s="253"/>
      <c r="F41" s="319"/>
      <c r="G41" s="242"/>
    </row>
  </sheetData>
  <sheetProtection sheet="1" insertHyperlinks="0" selectLockedCells="1" autoFilter="0" pivotTables="0"/>
  <pageMargins left="0.39370078740157483" right="0.39370078740157483" top="0.74803149606299213" bottom="0.74803149606299213" header="0.31496062992125984" footer="0.31496062992125984"/>
  <pageSetup paperSize="9" scale="68" fitToHeight="3" orientation="portrait" r:id="rId1"/>
  <headerFoot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3399"/>
  </sheetPr>
  <dimension ref="A1:L131"/>
  <sheetViews>
    <sheetView workbookViewId="0">
      <selection activeCell="F11" sqref="F11"/>
    </sheetView>
  </sheetViews>
  <sheetFormatPr defaultColWidth="8.75" defaultRowHeight="12.9" outlineLevelRow="2" x14ac:dyDescent="0.2"/>
  <cols>
    <col min="1" max="1" width="2.75" style="257" customWidth="1"/>
    <col min="2" max="4" width="2.75" style="255" customWidth="1"/>
    <col min="5" max="5" width="8.875" style="255" customWidth="1"/>
    <col min="6" max="6" width="60" style="258" customWidth="1"/>
    <col min="7" max="7" width="7.125" style="258" bestFit="1" customWidth="1"/>
    <col min="8" max="9" width="3.75" style="255" customWidth="1"/>
    <col min="10" max="10" width="3.75" style="344" customWidth="1"/>
    <col min="11" max="11" width="2.75" style="255" customWidth="1"/>
    <col min="12" max="12" width="3.5" style="255" customWidth="1"/>
    <col min="13" max="16384" width="8.75" style="255"/>
  </cols>
  <sheetData>
    <row r="1" spans="1:12" ht="13.6" thickBot="1" x14ac:dyDescent="0.25">
      <c r="A1" s="63"/>
      <c r="B1" s="67"/>
      <c r="C1" s="67"/>
      <c r="D1" s="67"/>
      <c r="E1" s="67"/>
      <c r="F1" s="68"/>
      <c r="G1" s="68"/>
      <c r="H1" s="67"/>
      <c r="I1" s="67"/>
      <c r="J1" s="324"/>
      <c r="K1" s="67"/>
      <c r="L1" s="67"/>
    </row>
    <row r="2" spans="1:12" x14ac:dyDescent="0.2">
      <c r="A2" s="64"/>
      <c r="B2" s="16"/>
      <c r="C2" s="5"/>
      <c r="D2" s="5"/>
      <c r="E2" s="17"/>
      <c r="F2" s="18"/>
      <c r="G2" s="18"/>
      <c r="H2" s="18"/>
      <c r="I2" s="18"/>
      <c r="J2" s="325"/>
      <c r="K2" s="19"/>
      <c r="L2" s="67"/>
    </row>
    <row r="3" spans="1:12" ht="38.049999999999997" customHeight="1" x14ac:dyDescent="0.2">
      <c r="A3" s="63"/>
      <c r="B3" s="26"/>
      <c r="C3" s="27"/>
      <c r="D3" s="27"/>
      <c r="E3" s="254" t="s">
        <v>80</v>
      </c>
      <c r="F3" s="392" t="s">
        <v>86</v>
      </c>
      <c r="G3" s="392"/>
      <c r="H3" s="392"/>
      <c r="I3" s="51"/>
      <c r="J3" s="326"/>
      <c r="K3" s="29"/>
      <c r="L3" s="67"/>
    </row>
    <row r="4" spans="1:12" ht="26" customHeight="1" x14ac:dyDescent="0.2">
      <c r="A4" s="63"/>
      <c r="B4" s="26"/>
      <c r="C4" s="27"/>
      <c r="D4" s="27"/>
      <c r="E4" s="27"/>
      <c r="F4" s="394" t="s">
        <v>85</v>
      </c>
      <c r="G4" s="394"/>
      <c r="H4" s="394"/>
      <c r="I4" s="53"/>
      <c r="J4" s="327"/>
      <c r="K4" s="29"/>
      <c r="L4" s="67"/>
    </row>
    <row r="5" spans="1:12" ht="12.6" customHeight="1" thickBot="1" x14ac:dyDescent="0.25">
      <c r="A5" s="63"/>
      <c r="B5" s="30"/>
      <c r="C5" s="31"/>
      <c r="D5" s="31"/>
      <c r="E5" s="31"/>
      <c r="F5" s="393"/>
      <c r="G5" s="393"/>
      <c r="H5" s="393"/>
      <c r="I5" s="52"/>
      <c r="J5" s="328"/>
      <c r="K5" s="32"/>
      <c r="L5" s="67"/>
    </row>
    <row r="6" spans="1:12" ht="12.6" customHeight="1" thickBot="1" x14ac:dyDescent="0.25">
      <c r="A6" s="63"/>
      <c r="B6" s="63"/>
      <c r="C6" s="63"/>
      <c r="D6" s="63"/>
      <c r="E6" s="63"/>
      <c r="F6" s="69"/>
      <c r="G6" s="69"/>
      <c r="H6" s="69"/>
      <c r="I6" s="69"/>
      <c r="J6" s="329"/>
      <c r="K6" s="63"/>
      <c r="L6" s="67"/>
    </row>
    <row r="7" spans="1:12" x14ac:dyDescent="0.2">
      <c r="A7" s="63"/>
      <c r="B7" s="71"/>
      <c r="C7" s="72"/>
      <c r="D7" s="72"/>
      <c r="E7" s="72"/>
      <c r="F7" s="73"/>
      <c r="G7" s="73"/>
      <c r="H7" s="72"/>
      <c r="I7" s="72"/>
      <c r="J7" s="330"/>
      <c r="K7" s="74"/>
      <c r="L7" s="67"/>
    </row>
    <row r="8" spans="1:12" x14ac:dyDescent="0.2">
      <c r="A8" s="63"/>
      <c r="B8" s="26"/>
      <c r="C8" s="27"/>
      <c r="D8" s="27"/>
      <c r="E8" s="27" t="s">
        <v>111</v>
      </c>
      <c r="F8" s="28"/>
      <c r="G8" s="28"/>
      <c r="H8" s="27"/>
      <c r="I8" s="27"/>
      <c r="J8" s="331"/>
      <c r="K8" s="29"/>
      <c r="L8" s="67"/>
    </row>
    <row r="9" spans="1:12" ht="25.85" x14ac:dyDescent="0.2">
      <c r="A9" s="63"/>
      <c r="B9" s="26"/>
      <c r="C9" s="27"/>
      <c r="D9" s="27"/>
      <c r="E9" s="27"/>
      <c r="F9" s="260" t="s">
        <v>112</v>
      </c>
      <c r="G9" s="28"/>
      <c r="H9" s="27"/>
      <c r="I9" s="27"/>
      <c r="J9" s="331"/>
      <c r="K9" s="29"/>
      <c r="L9" s="67"/>
    </row>
    <row r="10" spans="1:12" ht="64.55" x14ac:dyDescent="0.2">
      <c r="A10" s="63"/>
      <c r="B10" s="26"/>
      <c r="C10" s="27"/>
      <c r="D10" s="27"/>
      <c r="E10" s="27"/>
      <c r="F10" s="261" t="s">
        <v>113</v>
      </c>
      <c r="G10" s="28"/>
      <c r="H10" s="27"/>
      <c r="I10" s="27"/>
      <c r="J10" s="331"/>
      <c r="K10" s="29"/>
      <c r="L10" s="67"/>
    </row>
    <row r="11" spans="1:12" ht="51.65" x14ac:dyDescent="0.2">
      <c r="A11" s="63"/>
      <c r="B11" s="26"/>
      <c r="C11" s="27"/>
      <c r="D11" s="27"/>
      <c r="E11" s="27"/>
      <c r="F11" s="261" t="s">
        <v>312</v>
      </c>
      <c r="G11" s="28"/>
      <c r="H11" s="27"/>
      <c r="I11" s="27"/>
      <c r="J11" s="331"/>
      <c r="K11" s="29"/>
      <c r="L11" s="67"/>
    </row>
    <row r="12" spans="1:12" x14ac:dyDescent="0.2">
      <c r="A12" s="63"/>
      <c r="B12" s="26"/>
      <c r="C12" s="27"/>
      <c r="D12" s="27"/>
      <c r="E12" s="27"/>
      <c r="F12" s="261"/>
      <c r="G12" s="28"/>
      <c r="H12" s="27"/>
      <c r="I12" s="27"/>
      <c r="J12" s="331"/>
      <c r="K12" s="29"/>
      <c r="L12" s="67"/>
    </row>
    <row r="13" spans="1:12" x14ac:dyDescent="0.2">
      <c r="A13" s="63"/>
      <c r="B13" s="26"/>
      <c r="C13" s="27"/>
      <c r="D13" s="27"/>
      <c r="E13" s="27"/>
      <c r="F13" s="262"/>
      <c r="G13" s="28"/>
      <c r="H13" s="27"/>
      <c r="I13" s="27"/>
      <c r="J13" s="331"/>
      <c r="K13" s="29"/>
      <c r="L13" s="67"/>
    </row>
    <row r="14" spans="1:12" x14ac:dyDescent="0.2">
      <c r="A14" s="63"/>
      <c r="B14" s="26"/>
      <c r="C14" s="27"/>
      <c r="D14" s="27"/>
      <c r="E14" s="27"/>
      <c r="F14" s="28"/>
      <c r="G14" s="28"/>
      <c r="H14" s="27"/>
      <c r="I14" s="27"/>
      <c r="J14" s="331"/>
      <c r="K14" s="29"/>
      <c r="L14" s="67"/>
    </row>
    <row r="15" spans="1:12" x14ac:dyDescent="0.2">
      <c r="A15" s="63"/>
      <c r="B15" s="26"/>
      <c r="C15" s="27"/>
      <c r="D15" s="27"/>
      <c r="E15" s="76" t="s">
        <v>114</v>
      </c>
      <c r="F15" s="204" t="s">
        <v>138</v>
      </c>
      <c r="G15" s="28"/>
      <c r="H15" s="27"/>
      <c r="I15" s="27"/>
      <c r="J15" s="331"/>
      <c r="K15" s="29"/>
      <c r="L15" s="67"/>
    </row>
    <row r="16" spans="1:12" x14ac:dyDescent="0.2">
      <c r="A16" s="63"/>
      <c r="B16" s="26"/>
      <c r="C16" s="27"/>
      <c r="D16" s="27"/>
      <c r="E16" s="27"/>
      <c r="F16" s="205" t="s">
        <v>139</v>
      </c>
      <c r="G16" s="28"/>
      <c r="H16" s="27"/>
      <c r="I16" s="27"/>
      <c r="J16" s="331"/>
      <c r="K16" s="29"/>
      <c r="L16" s="67"/>
    </row>
    <row r="17" spans="1:12" ht="51.65" x14ac:dyDescent="0.2">
      <c r="A17" s="63"/>
      <c r="B17" s="26"/>
      <c r="C17" s="27"/>
      <c r="D17" s="27"/>
      <c r="E17" s="27"/>
      <c r="F17" s="205" t="s">
        <v>140</v>
      </c>
      <c r="G17" s="28"/>
      <c r="H17" s="27"/>
      <c r="I17" s="27"/>
      <c r="J17" s="331"/>
      <c r="K17" s="29"/>
      <c r="L17" s="67"/>
    </row>
    <row r="18" spans="1:12" x14ac:dyDescent="0.2">
      <c r="A18" s="63"/>
      <c r="B18" s="26"/>
      <c r="C18" s="27"/>
      <c r="D18" s="27"/>
      <c r="E18" s="27"/>
      <c r="F18" s="205"/>
      <c r="G18" s="28"/>
      <c r="H18" s="27"/>
      <c r="I18" s="27"/>
      <c r="J18" s="331"/>
      <c r="K18" s="29"/>
      <c r="L18" s="67"/>
    </row>
    <row r="19" spans="1:12" x14ac:dyDescent="0.2">
      <c r="A19" s="63"/>
      <c r="B19" s="26"/>
      <c r="C19" s="27"/>
      <c r="D19" s="27"/>
      <c r="E19" s="27"/>
      <c r="F19" s="206"/>
      <c r="G19" s="28"/>
      <c r="H19" s="27"/>
      <c r="I19" s="27"/>
      <c r="J19" s="331"/>
      <c r="K19" s="29"/>
      <c r="L19" s="67"/>
    </row>
    <row r="20" spans="1:12" x14ac:dyDescent="0.2">
      <c r="A20" s="63"/>
      <c r="B20" s="26"/>
      <c r="C20" s="27"/>
      <c r="D20" s="27"/>
      <c r="E20" s="27"/>
      <c r="F20" s="28"/>
      <c r="G20" s="28"/>
      <c r="H20" s="27"/>
      <c r="I20" s="27"/>
      <c r="J20" s="331"/>
      <c r="K20" s="29"/>
      <c r="L20" s="67"/>
    </row>
    <row r="21" spans="1:12" x14ac:dyDescent="0.2">
      <c r="A21" s="63"/>
      <c r="B21" s="26"/>
      <c r="C21" s="27"/>
      <c r="D21" s="27"/>
      <c r="E21" s="76" t="s">
        <v>115</v>
      </c>
      <c r="F21" s="259"/>
      <c r="G21" s="28"/>
      <c r="H21" s="27"/>
      <c r="I21" s="27"/>
      <c r="J21" s="331"/>
      <c r="K21" s="29"/>
      <c r="L21" s="67"/>
    </row>
    <row r="22" spans="1:12" ht="51.65" x14ac:dyDescent="0.2">
      <c r="A22" s="63"/>
      <c r="B22" s="26"/>
      <c r="C22" s="27"/>
      <c r="D22" s="27"/>
      <c r="E22" s="27"/>
      <c r="F22" s="204" t="s">
        <v>309</v>
      </c>
      <c r="G22" s="28"/>
      <c r="H22" s="27"/>
      <c r="I22" s="27"/>
      <c r="J22" s="331"/>
      <c r="K22" s="29"/>
      <c r="L22" s="67"/>
    </row>
    <row r="23" spans="1:12" ht="39.6" customHeight="1" x14ac:dyDescent="0.2">
      <c r="A23" s="63"/>
      <c r="B23" s="26"/>
      <c r="C23" s="27"/>
      <c r="D23" s="27"/>
      <c r="E23" s="27"/>
      <c r="F23" s="205" t="s">
        <v>308</v>
      </c>
      <c r="G23" s="28"/>
      <c r="H23" s="27"/>
      <c r="I23" s="27"/>
      <c r="J23" s="331"/>
      <c r="K23" s="29"/>
      <c r="L23" s="67"/>
    </row>
    <row r="24" spans="1:12" x14ac:dyDescent="0.2">
      <c r="A24" s="63"/>
      <c r="B24" s="26"/>
      <c r="C24" s="27"/>
      <c r="D24" s="27"/>
      <c r="E24" s="27"/>
      <c r="F24" s="205"/>
      <c r="G24" s="28"/>
      <c r="H24" s="27"/>
      <c r="I24" s="27"/>
      <c r="J24" s="331"/>
      <c r="K24" s="29"/>
      <c r="L24" s="67"/>
    </row>
    <row r="25" spans="1:12" x14ac:dyDescent="0.2">
      <c r="A25" s="63"/>
      <c r="B25" s="26"/>
      <c r="C25" s="27"/>
      <c r="D25" s="27"/>
      <c r="E25" s="27"/>
      <c r="F25" s="206"/>
      <c r="G25" s="28"/>
      <c r="H25" s="27"/>
      <c r="I25" s="27"/>
      <c r="J25" s="331"/>
      <c r="K25" s="29"/>
      <c r="L25" s="67"/>
    </row>
    <row r="26" spans="1:12" x14ac:dyDescent="0.2">
      <c r="A26" s="63"/>
      <c r="B26" s="26"/>
      <c r="C26" s="27"/>
      <c r="D26" s="27"/>
      <c r="E26" s="27"/>
      <c r="F26" s="28"/>
      <c r="G26" s="28"/>
      <c r="H26" s="27"/>
      <c r="I26" s="27"/>
      <c r="J26" s="331"/>
      <c r="K26" s="29"/>
      <c r="L26" s="67"/>
    </row>
    <row r="27" spans="1:12" ht="25.85" x14ac:dyDescent="0.2">
      <c r="A27" s="63"/>
      <c r="B27" s="26"/>
      <c r="C27" s="27"/>
      <c r="D27" s="27"/>
      <c r="E27" s="27" t="s">
        <v>80</v>
      </c>
      <c r="F27" s="47" t="s">
        <v>92</v>
      </c>
      <c r="G27" s="28"/>
      <c r="H27" s="27"/>
      <c r="I27" s="27"/>
      <c r="J27" s="331"/>
      <c r="K27" s="29"/>
      <c r="L27" s="67"/>
    </row>
    <row r="28" spans="1:12" x14ac:dyDescent="0.2">
      <c r="A28" s="63"/>
      <c r="B28" s="26"/>
      <c r="C28" s="27"/>
      <c r="D28" s="27"/>
      <c r="E28" s="27"/>
      <c r="F28" s="48" t="s">
        <v>93</v>
      </c>
      <c r="G28" s="28"/>
      <c r="H28" s="27"/>
      <c r="I28" s="27"/>
      <c r="J28" s="331"/>
      <c r="K28" s="29"/>
      <c r="L28" s="67"/>
    </row>
    <row r="29" spans="1:12" ht="21.75" x14ac:dyDescent="0.2">
      <c r="A29" s="63"/>
      <c r="B29" s="26"/>
      <c r="C29" s="27"/>
      <c r="D29" s="27"/>
      <c r="E29" s="27"/>
      <c r="F29" s="49" t="s">
        <v>94</v>
      </c>
      <c r="G29" s="28"/>
      <c r="H29" s="27"/>
      <c r="I29" s="27"/>
      <c r="J29" s="331"/>
      <c r="K29" s="29"/>
      <c r="L29" s="67"/>
    </row>
    <row r="30" spans="1:12" ht="32.6" x14ac:dyDescent="0.2">
      <c r="A30" s="63"/>
      <c r="B30" s="26"/>
      <c r="C30" s="27"/>
      <c r="D30" s="27"/>
      <c r="E30" s="27"/>
      <c r="F30" s="49" t="s">
        <v>97</v>
      </c>
      <c r="G30" s="28"/>
      <c r="H30" s="27"/>
      <c r="I30" s="27"/>
      <c r="J30" s="331"/>
      <c r="K30" s="29"/>
      <c r="L30" s="67"/>
    </row>
    <row r="31" spans="1:12" ht="21.75" x14ac:dyDescent="0.2">
      <c r="A31" s="63"/>
      <c r="B31" s="26"/>
      <c r="C31" s="27"/>
      <c r="D31" s="27"/>
      <c r="E31" s="27"/>
      <c r="F31" s="49" t="s">
        <v>95</v>
      </c>
      <c r="G31" s="28"/>
      <c r="H31" s="27"/>
      <c r="I31" s="27"/>
      <c r="J31" s="331"/>
      <c r="K31" s="29"/>
      <c r="L31" s="67"/>
    </row>
    <row r="32" spans="1:12" ht="21.75" x14ac:dyDescent="0.2">
      <c r="A32" s="63"/>
      <c r="B32" s="26"/>
      <c r="C32" s="27"/>
      <c r="D32" s="27"/>
      <c r="E32" s="27"/>
      <c r="F32" s="50" t="s">
        <v>96</v>
      </c>
      <c r="G32" s="28"/>
      <c r="H32" s="27"/>
      <c r="I32" s="27"/>
      <c r="J32" s="331"/>
      <c r="K32" s="29"/>
      <c r="L32" s="67"/>
    </row>
    <row r="33" spans="1:12" ht="13.6" thickBot="1" x14ac:dyDescent="0.25">
      <c r="A33" s="63"/>
      <c r="B33" s="30"/>
      <c r="C33" s="31"/>
      <c r="D33" s="31"/>
      <c r="E33" s="31"/>
      <c r="F33" s="75"/>
      <c r="G33" s="75"/>
      <c r="H33" s="31"/>
      <c r="I33" s="31"/>
      <c r="J33" s="332"/>
      <c r="K33" s="32"/>
      <c r="L33" s="67"/>
    </row>
    <row r="34" spans="1:12" ht="13.6" thickBot="1" x14ac:dyDescent="0.25">
      <c r="A34" s="63"/>
      <c r="B34" s="63"/>
      <c r="C34" s="63"/>
      <c r="D34" s="63"/>
      <c r="E34" s="63"/>
      <c r="F34" s="69"/>
      <c r="G34" s="69"/>
      <c r="H34" s="63"/>
      <c r="I34" s="63"/>
      <c r="J34" s="333"/>
      <c r="K34" s="63"/>
      <c r="L34" s="67"/>
    </row>
    <row r="35" spans="1:12" outlineLevel="1" x14ac:dyDescent="0.2">
      <c r="A35" s="63"/>
      <c r="B35" s="71"/>
      <c r="C35" s="72"/>
      <c r="D35" s="72"/>
      <c r="E35" s="72"/>
      <c r="F35" s="73"/>
      <c r="G35" s="73"/>
      <c r="H35" s="72"/>
      <c r="I35" s="72"/>
      <c r="J35" s="330"/>
      <c r="K35" s="74"/>
      <c r="L35" s="67"/>
    </row>
    <row r="36" spans="1:12" outlineLevel="1" x14ac:dyDescent="0.2">
      <c r="A36" s="63"/>
      <c r="B36" s="26"/>
      <c r="C36" s="27"/>
      <c r="D36" s="207" t="s">
        <v>88</v>
      </c>
      <c r="E36" s="208"/>
      <c r="F36" s="28"/>
      <c r="G36" s="28"/>
      <c r="H36" s="27"/>
      <c r="I36" s="27"/>
      <c r="J36" s="331"/>
      <c r="K36" s="29"/>
      <c r="L36" s="67"/>
    </row>
    <row r="37" spans="1:12" outlineLevel="1" x14ac:dyDescent="0.2">
      <c r="A37" s="63"/>
      <c r="B37" s="26"/>
      <c r="C37" s="27"/>
      <c r="D37" s="45" t="s">
        <v>33</v>
      </c>
      <c r="E37" s="46" t="s">
        <v>89</v>
      </c>
      <c r="F37" s="28"/>
      <c r="G37" s="28"/>
      <c r="H37" s="27"/>
      <c r="I37" s="27"/>
      <c r="J37" s="331"/>
      <c r="K37" s="29"/>
      <c r="L37" s="67"/>
    </row>
    <row r="38" spans="1:12" outlineLevel="1" x14ac:dyDescent="0.2">
      <c r="A38" s="63"/>
      <c r="B38" s="26"/>
      <c r="C38" s="27"/>
      <c r="D38" s="45">
        <v>4</v>
      </c>
      <c r="E38" s="46" t="s">
        <v>89</v>
      </c>
      <c r="F38" s="28"/>
      <c r="G38" s="28"/>
      <c r="H38" s="27"/>
      <c r="I38" s="27"/>
      <c r="J38" s="331"/>
      <c r="K38" s="29"/>
      <c r="L38" s="67"/>
    </row>
    <row r="39" spans="1:12" outlineLevel="1" x14ac:dyDescent="0.2">
      <c r="A39" s="63"/>
      <c r="B39" s="26"/>
      <c r="C39" s="27"/>
      <c r="D39" s="45">
        <v>3</v>
      </c>
      <c r="E39" s="46" t="s">
        <v>90</v>
      </c>
      <c r="F39" s="28"/>
      <c r="G39" s="28"/>
      <c r="H39" s="27"/>
      <c r="I39" s="27"/>
      <c r="J39" s="331"/>
      <c r="K39" s="29"/>
      <c r="L39" s="67"/>
    </row>
    <row r="40" spans="1:12" outlineLevel="1" x14ac:dyDescent="0.2">
      <c r="A40" s="63"/>
      <c r="B40" s="26"/>
      <c r="C40" s="27"/>
      <c r="D40" s="45">
        <v>2</v>
      </c>
      <c r="E40" s="46" t="s">
        <v>90</v>
      </c>
      <c r="F40" s="28"/>
      <c r="G40" s="28"/>
      <c r="H40" s="27"/>
      <c r="I40" s="27"/>
      <c r="J40" s="331"/>
      <c r="K40" s="29"/>
      <c r="L40" s="67"/>
    </row>
    <row r="41" spans="1:12" outlineLevel="1" x14ac:dyDescent="0.2">
      <c r="A41" s="63"/>
      <c r="B41" s="26"/>
      <c r="C41" s="27"/>
      <c r="D41" s="45">
        <v>1</v>
      </c>
      <c r="E41" s="46" t="s">
        <v>91</v>
      </c>
      <c r="F41" s="28"/>
      <c r="G41" s="28"/>
      <c r="H41" s="27"/>
      <c r="I41" s="27"/>
      <c r="J41" s="331"/>
      <c r="K41" s="29"/>
      <c r="L41" s="67"/>
    </row>
    <row r="42" spans="1:12" ht="13.6" outlineLevel="1" thickBot="1" x14ac:dyDescent="0.25">
      <c r="A42" s="63"/>
      <c r="B42" s="30"/>
      <c r="C42" s="31"/>
      <c r="D42" s="75"/>
      <c r="E42" s="75"/>
      <c r="F42" s="75"/>
      <c r="G42" s="75"/>
      <c r="H42" s="31"/>
      <c r="I42" s="31"/>
      <c r="J42" s="332"/>
      <c r="K42" s="32"/>
      <c r="L42" s="67"/>
    </row>
    <row r="43" spans="1:12" ht="13.6" thickBot="1" x14ac:dyDescent="0.25">
      <c r="A43" s="63"/>
      <c r="B43" s="67"/>
      <c r="C43" s="67"/>
      <c r="D43" s="67"/>
      <c r="E43" s="67"/>
      <c r="F43" s="68"/>
      <c r="G43" s="68"/>
      <c r="H43" s="67"/>
      <c r="I43" s="67"/>
      <c r="J43" s="324"/>
      <c r="K43" s="67"/>
      <c r="L43" s="67"/>
    </row>
    <row r="44" spans="1:12" outlineLevel="1" x14ac:dyDescent="0.2">
      <c r="A44" s="64"/>
      <c r="B44" s="16"/>
      <c r="C44" s="5"/>
      <c r="D44" s="5"/>
      <c r="E44" s="17"/>
      <c r="F44" s="18"/>
      <c r="G44" s="18"/>
      <c r="H44" s="18"/>
      <c r="I44" s="18"/>
      <c r="J44" s="325"/>
      <c r="K44" s="19"/>
      <c r="L44" s="67"/>
    </row>
    <row r="45" spans="1:12" s="256" customFormat="1" ht="21.1" outlineLevel="1" x14ac:dyDescent="0.35">
      <c r="A45" s="65"/>
      <c r="B45" s="42"/>
      <c r="C45" s="40">
        <v>1</v>
      </c>
      <c r="D45" s="40">
        <v>1</v>
      </c>
      <c r="E45" s="2"/>
      <c r="F45" s="54" t="s">
        <v>103</v>
      </c>
      <c r="G45" s="43"/>
      <c r="H45" s="299"/>
      <c r="I45" s="300" t="str">
        <f>IF(AND(F46="seznam je aktuální",F79="seznam je aktuální",F118="seznam je aktuální",G46="ok",G47="ok",G79="ok",G80="ok",G118="ok",G119="ok"),"ok","!!!")</f>
        <v>ok</v>
      </c>
      <c r="J45" s="336"/>
      <c r="K45" s="44"/>
      <c r="L45" s="70"/>
    </row>
    <row r="46" spans="1:12" ht="13.6" outlineLevel="2" x14ac:dyDescent="0.2">
      <c r="A46" s="64"/>
      <c r="B46" s="22"/>
      <c r="C46" s="6"/>
      <c r="D46" s="6"/>
      <c r="E46" s="2"/>
      <c r="F46" s="303" t="str">
        <f>IF(COUNTIF(G46:G47,"ok")=2,"seznam je aktuální","není aktuální seznam!!!")</f>
        <v>seznam je aktuální</v>
      </c>
      <c r="G46" s="34" t="str">
        <f>IF(COUNTA(Rodič!E7:E48)-(COUNTA(F47:F76)-1)=0,"ok","!!!")</f>
        <v>ok</v>
      </c>
      <c r="H46" s="2"/>
      <c r="I46" s="2"/>
      <c r="J46" s="334"/>
      <c r="K46" s="23"/>
      <c r="L46" s="67"/>
    </row>
    <row r="47" spans="1:12" ht="13.6" outlineLevel="2" x14ac:dyDescent="0.2">
      <c r="A47" s="64"/>
      <c r="B47" s="22"/>
      <c r="C47" s="38" t="s">
        <v>83</v>
      </c>
      <c r="D47" s="38" t="s">
        <v>84</v>
      </c>
      <c r="E47" s="39" t="s">
        <v>3</v>
      </c>
      <c r="F47" s="39" t="s">
        <v>81</v>
      </c>
      <c r="G47" s="34" t="str">
        <f>IF(OR(SUM(G48:G76)&lt;&gt;0,ISNA(SUM(G48:G76))),"!!!","ok")</f>
        <v>ok</v>
      </c>
      <c r="H47" s="38" t="s">
        <v>82</v>
      </c>
      <c r="I47" s="38" t="s">
        <v>99</v>
      </c>
      <c r="J47" s="335" t="s">
        <v>228</v>
      </c>
      <c r="K47" s="23"/>
      <c r="L47" s="67"/>
    </row>
    <row r="48" spans="1:12" ht="13.6" outlineLevel="2" x14ac:dyDescent="0.2">
      <c r="A48" s="64"/>
      <c r="B48" s="22"/>
      <c r="C48" s="40">
        <f>COUNTIF($H$47:H48,1)+$C$45</f>
        <v>1</v>
      </c>
      <c r="D48" s="40">
        <f>COUNTIF($H$47:H48,3)+$D$45</f>
        <v>1</v>
      </c>
      <c r="E48" s="33" t="s">
        <v>33</v>
      </c>
      <c r="F48" s="35" t="s">
        <v>42</v>
      </c>
      <c r="G48" s="34">
        <f>IF(VLOOKUP(F48,BioRod,2,0)=E48,0,1)</f>
        <v>0</v>
      </c>
      <c r="H48" s="37">
        <f t="shared" ref="H48:H74" si="0">VLOOKUP(F48,BioRod,3,0)</f>
        <v>0</v>
      </c>
      <c r="I48" s="55">
        <f>VLOOKUP(F48,BioRod,9,0)</f>
        <v>0</v>
      </c>
      <c r="J48" s="336" t="s">
        <v>234</v>
      </c>
      <c r="K48" s="23"/>
      <c r="L48" s="67"/>
    </row>
    <row r="49" spans="1:12" ht="13.6" outlineLevel="2" x14ac:dyDescent="0.2">
      <c r="A49" s="64"/>
      <c r="B49" s="22"/>
      <c r="C49" s="40">
        <f>COUNTIF($H$47:H49,1)+$C$45</f>
        <v>1</v>
      </c>
      <c r="D49" s="40">
        <f>COUNTIF($H$47:H49,3)+$D$45</f>
        <v>1</v>
      </c>
      <c r="E49" s="33" t="s">
        <v>33</v>
      </c>
      <c r="F49" s="35" t="s">
        <v>45</v>
      </c>
      <c r="G49" s="34">
        <f t="shared" ref="G49:G74" si="1">IF(VLOOKUP(F49,BioRod,2,0)=E49,0,1)</f>
        <v>0</v>
      </c>
      <c r="H49" s="37">
        <f t="shared" si="0"/>
        <v>0</v>
      </c>
      <c r="I49" s="55">
        <f t="shared" ref="I49:I74" si="2">VLOOKUP(F49,BioRod,9,0)</f>
        <v>0</v>
      </c>
      <c r="J49" s="336" t="s">
        <v>235</v>
      </c>
      <c r="K49" s="23"/>
      <c r="L49" s="67"/>
    </row>
    <row r="50" spans="1:12" ht="13.6" outlineLevel="2" x14ac:dyDescent="0.2">
      <c r="A50" s="64"/>
      <c r="B50" s="22"/>
      <c r="C50" s="40">
        <f>COUNTIF($H$47:H50,1)+$C$45</f>
        <v>1</v>
      </c>
      <c r="D50" s="40">
        <f>COUNTIF($H$47:H50,3)+$D$45</f>
        <v>1</v>
      </c>
      <c r="E50" s="33" t="s">
        <v>33</v>
      </c>
      <c r="F50" s="36" t="s">
        <v>146</v>
      </c>
      <c r="G50" s="34">
        <f t="shared" si="1"/>
        <v>0</v>
      </c>
      <c r="H50" s="37">
        <f t="shared" si="0"/>
        <v>0</v>
      </c>
      <c r="I50" s="55">
        <f t="shared" si="2"/>
        <v>0</v>
      </c>
      <c r="J50" s="336" t="s">
        <v>236</v>
      </c>
      <c r="K50" s="23"/>
      <c r="L50" s="67"/>
    </row>
    <row r="51" spans="1:12" ht="13.6" outlineLevel="2" x14ac:dyDescent="0.2">
      <c r="A51" s="64"/>
      <c r="B51" s="22"/>
      <c r="C51" s="40">
        <f>COUNTIF($H$47:H51,1)+$C$45</f>
        <v>1</v>
      </c>
      <c r="D51" s="40">
        <f>COUNTIF($H$47:H51,3)+$D$45</f>
        <v>1</v>
      </c>
      <c r="E51" s="33" t="s">
        <v>33</v>
      </c>
      <c r="F51" s="36" t="s">
        <v>147</v>
      </c>
      <c r="G51" s="34">
        <f t="shared" si="1"/>
        <v>0</v>
      </c>
      <c r="H51" s="37">
        <f t="shared" si="0"/>
        <v>0</v>
      </c>
      <c r="I51" s="55">
        <f t="shared" si="2"/>
        <v>0</v>
      </c>
      <c r="J51" s="336" t="s">
        <v>237</v>
      </c>
      <c r="K51" s="23"/>
      <c r="L51" s="67"/>
    </row>
    <row r="52" spans="1:12" ht="27.2" outlineLevel="2" x14ac:dyDescent="0.2">
      <c r="A52" s="64"/>
      <c r="B52" s="22"/>
      <c r="C52" s="40">
        <f>COUNTIF($H$47:H52,1)+$C$45</f>
        <v>1</v>
      </c>
      <c r="D52" s="40">
        <f>COUNTIF($H$47:H52,3)+$D$45</f>
        <v>1</v>
      </c>
      <c r="E52" s="33" t="s">
        <v>33</v>
      </c>
      <c r="F52" s="36" t="s">
        <v>229</v>
      </c>
      <c r="G52" s="34">
        <f t="shared" si="1"/>
        <v>0</v>
      </c>
      <c r="H52" s="37">
        <f t="shared" si="0"/>
        <v>0</v>
      </c>
      <c r="I52" s="55">
        <f t="shared" si="2"/>
        <v>0</v>
      </c>
      <c r="J52" s="336" t="s">
        <v>238</v>
      </c>
      <c r="K52" s="23"/>
      <c r="L52" s="67"/>
    </row>
    <row r="53" spans="1:12" ht="13.6" outlineLevel="2" x14ac:dyDescent="0.2">
      <c r="A53" s="64"/>
      <c r="B53" s="22"/>
      <c r="C53" s="40">
        <f>COUNTIF($H$47:H53,1)+$C$45</f>
        <v>1</v>
      </c>
      <c r="D53" s="40">
        <f>COUNTIF($H$47:H53,3)+$D$45</f>
        <v>1</v>
      </c>
      <c r="E53" s="33">
        <v>4</v>
      </c>
      <c r="F53" s="36" t="s">
        <v>22</v>
      </c>
      <c r="G53" s="34">
        <f t="shared" si="1"/>
        <v>0</v>
      </c>
      <c r="H53" s="37">
        <f t="shared" si="0"/>
        <v>0</v>
      </c>
      <c r="I53" s="55">
        <f t="shared" si="2"/>
        <v>0</v>
      </c>
      <c r="J53" s="336" t="s">
        <v>239</v>
      </c>
      <c r="K53" s="23"/>
      <c r="L53" s="67"/>
    </row>
    <row r="54" spans="1:12" ht="13.6" outlineLevel="2" x14ac:dyDescent="0.2">
      <c r="A54" s="64"/>
      <c r="B54" s="22"/>
      <c r="C54" s="40">
        <f>COUNTIF($H$47:H54,1)+$C$45</f>
        <v>1</v>
      </c>
      <c r="D54" s="40">
        <f>COUNTIF($H$47:H54,3)+$D$45</f>
        <v>1</v>
      </c>
      <c r="E54" s="33">
        <v>4</v>
      </c>
      <c r="F54" s="36" t="s">
        <v>31</v>
      </c>
      <c r="G54" s="34">
        <f t="shared" si="1"/>
        <v>0</v>
      </c>
      <c r="H54" s="37">
        <f t="shared" si="0"/>
        <v>0</v>
      </c>
      <c r="I54" s="55">
        <f t="shared" si="2"/>
        <v>0</v>
      </c>
      <c r="J54" s="336" t="s">
        <v>240</v>
      </c>
      <c r="K54" s="23"/>
      <c r="L54" s="67"/>
    </row>
    <row r="55" spans="1:12" ht="27.2" outlineLevel="2" x14ac:dyDescent="0.2">
      <c r="A55" s="64"/>
      <c r="B55" s="22"/>
      <c r="C55" s="40">
        <f>COUNTIF($H$47:H55,1)+$C$45</f>
        <v>1</v>
      </c>
      <c r="D55" s="40">
        <f>COUNTIF($H$47:H55,3)+$D$45</f>
        <v>1</v>
      </c>
      <c r="E55" s="33">
        <v>4</v>
      </c>
      <c r="F55" s="36" t="s">
        <v>50</v>
      </c>
      <c r="G55" s="34">
        <f t="shared" si="1"/>
        <v>0</v>
      </c>
      <c r="H55" s="37">
        <f t="shared" si="0"/>
        <v>0</v>
      </c>
      <c r="I55" s="55">
        <f t="shared" si="2"/>
        <v>0</v>
      </c>
      <c r="J55" s="336" t="s">
        <v>241</v>
      </c>
      <c r="K55" s="23"/>
      <c r="L55" s="67"/>
    </row>
    <row r="56" spans="1:12" ht="13.6" outlineLevel="2" x14ac:dyDescent="0.2">
      <c r="A56" s="64"/>
      <c r="B56" s="22"/>
      <c r="C56" s="40">
        <f>COUNTIF($H$47:H56,1)+$C$45</f>
        <v>1</v>
      </c>
      <c r="D56" s="40">
        <f>COUNTIF($H$47:H56,3)+$D$45</f>
        <v>1</v>
      </c>
      <c r="E56" s="33">
        <v>4</v>
      </c>
      <c r="F56" s="36" t="s">
        <v>52</v>
      </c>
      <c r="G56" s="34">
        <f t="shared" si="1"/>
        <v>0</v>
      </c>
      <c r="H56" s="37">
        <f t="shared" si="0"/>
        <v>0</v>
      </c>
      <c r="I56" s="55">
        <f t="shared" si="2"/>
        <v>0</v>
      </c>
      <c r="J56" s="336" t="s">
        <v>242</v>
      </c>
      <c r="K56" s="23"/>
      <c r="L56" s="67"/>
    </row>
    <row r="57" spans="1:12" ht="13.6" outlineLevel="2" x14ac:dyDescent="0.2">
      <c r="A57" s="64"/>
      <c r="B57" s="22"/>
      <c r="C57" s="40">
        <f>COUNTIF($H$47:H57,1)+$C$45</f>
        <v>1</v>
      </c>
      <c r="D57" s="40">
        <f>COUNTIF($H$47:H57,3)+$D$45</f>
        <v>1</v>
      </c>
      <c r="E57" s="33">
        <v>4</v>
      </c>
      <c r="F57" s="36" t="s">
        <v>58</v>
      </c>
      <c r="G57" s="34">
        <f t="shared" si="1"/>
        <v>0</v>
      </c>
      <c r="H57" s="37">
        <f t="shared" si="0"/>
        <v>0</v>
      </c>
      <c r="I57" s="55">
        <f t="shared" si="2"/>
        <v>0</v>
      </c>
      <c r="J57" s="336" t="s">
        <v>243</v>
      </c>
      <c r="K57" s="23"/>
      <c r="L57" s="67"/>
    </row>
    <row r="58" spans="1:12" ht="13.6" outlineLevel="2" x14ac:dyDescent="0.2">
      <c r="A58" s="64"/>
      <c r="B58" s="22"/>
      <c r="C58" s="40">
        <f>COUNTIF($H$47:H58,1)+$C$45</f>
        <v>1</v>
      </c>
      <c r="D58" s="40">
        <f>COUNTIF($H$47:H58,3)+$D$45</f>
        <v>1</v>
      </c>
      <c r="E58" s="33">
        <v>4</v>
      </c>
      <c r="F58" s="36" t="s">
        <v>126</v>
      </c>
      <c r="G58" s="34">
        <f t="shared" si="1"/>
        <v>0</v>
      </c>
      <c r="H58" s="37">
        <f t="shared" si="0"/>
        <v>0</v>
      </c>
      <c r="I58" s="55">
        <f t="shared" si="2"/>
        <v>0</v>
      </c>
      <c r="J58" s="336" t="s">
        <v>244</v>
      </c>
      <c r="K58" s="23"/>
      <c r="L58" s="67"/>
    </row>
    <row r="59" spans="1:12" ht="13.6" outlineLevel="2" x14ac:dyDescent="0.2">
      <c r="A59" s="64"/>
      <c r="B59" s="22"/>
      <c r="C59" s="40">
        <f>COUNTIF($H$47:H59,1)+$C$45</f>
        <v>1</v>
      </c>
      <c r="D59" s="40">
        <f>COUNTIF($H$47:H59,3)+$D$45</f>
        <v>1</v>
      </c>
      <c r="E59" s="33">
        <v>3</v>
      </c>
      <c r="F59" s="36" t="s">
        <v>230</v>
      </c>
      <c r="G59" s="34">
        <f t="shared" si="1"/>
        <v>0</v>
      </c>
      <c r="H59" s="37">
        <f t="shared" si="0"/>
        <v>0</v>
      </c>
      <c r="I59" s="55">
        <f t="shared" si="2"/>
        <v>0</v>
      </c>
      <c r="J59" s="336" t="s">
        <v>245</v>
      </c>
      <c r="K59" s="23"/>
      <c r="L59" s="67"/>
    </row>
    <row r="60" spans="1:12" ht="27.2" outlineLevel="2" x14ac:dyDescent="0.2">
      <c r="A60" s="64"/>
      <c r="B60" s="22"/>
      <c r="C60" s="40">
        <f>COUNTIF($H$47:H60,1)+$C$45</f>
        <v>1</v>
      </c>
      <c r="D60" s="40">
        <f>COUNTIF($H$47:H60,3)+$D$45</f>
        <v>1</v>
      </c>
      <c r="E60" s="33">
        <v>3</v>
      </c>
      <c r="F60" s="36" t="s">
        <v>40</v>
      </c>
      <c r="G60" s="34">
        <f t="shared" si="1"/>
        <v>0</v>
      </c>
      <c r="H60" s="37">
        <f t="shared" si="0"/>
        <v>0</v>
      </c>
      <c r="I60" s="55">
        <f t="shared" si="2"/>
        <v>0</v>
      </c>
      <c r="J60" s="336" t="s">
        <v>246</v>
      </c>
      <c r="K60" s="23"/>
      <c r="L60" s="67"/>
    </row>
    <row r="61" spans="1:12" ht="13.6" outlineLevel="2" x14ac:dyDescent="0.2">
      <c r="A61" s="64"/>
      <c r="B61" s="22"/>
      <c r="C61" s="40">
        <f>COUNTIF($H$47:H61,1)+$C$45</f>
        <v>1</v>
      </c>
      <c r="D61" s="40">
        <f>COUNTIF($H$47:H61,3)+$D$45</f>
        <v>1</v>
      </c>
      <c r="E61" s="33">
        <v>3</v>
      </c>
      <c r="F61" s="36" t="s">
        <v>143</v>
      </c>
      <c r="G61" s="34">
        <f t="shared" si="1"/>
        <v>0</v>
      </c>
      <c r="H61" s="37">
        <f t="shared" si="0"/>
        <v>0</v>
      </c>
      <c r="I61" s="55">
        <f t="shared" si="2"/>
        <v>0</v>
      </c>
      <c r="J61" s="336" t="s">
        <v>247</v>
      </c>
      <c r="K61" s="23"/>
      <c r="L61" s="67"/>
    </row>
    <row r="62" spans="1:12" ht="13.6" outlineLevel="2" x14ac:dyDescent="0.2">
      <c r="A62" s="64"/>
      <c r="B62" s="22"/>
      <c r="C62" s="40">
        <f>COUNTIF($H$47:H62,1)+$C$45</f>
        <v>1</v>
      </c>
      <c r="D62" s="40">
        <f>COUNTIF($H$47:H62,3)+$D$45</f>
        <v>1</v>
      </c>
      <c r="E62" s="33">
        <v>3</v>
      </c>
      <c r="F62" s="36" t="s">
        <v>49</v>
      </c>
      <c r="G62" s="34">
        <f t="shared" si="1"/>
        <v>0</v>
      </c>
      <c r="H62" s="37">
        <f t="shared" si="0"/>
        <v>0</v>
      </c>
      <c r="I62" s="55">
        <f t="shared" si="2"/>
        <v>0</v>
      </c>
      <c r="J62" s="336" t="s">
        <v>248</v>
      </c>
      <c r="K62" s="23"/>
      <c r="L62" s="67"/>
    </row>
    <row r="63" spans="1:12" ht="13.6" outlineLevel="2" x14ac:dyDescent="0.2">
      <c r="A63" s="64"/>
      <c r="B63" s="22"/>
      <c r="C63" s="40">
        <f>COUNTIF($H$47:H63,1)+$C$45</f>
        <v>1</v>
      </c>
      <c r="D63" s="40">
        <f>COUNTIF($H$47:H63,3)+$D$45</f>
        <v>1</v>
      </c>
      <c r="E63" s="33">
        <v>3</v>
      </c>
      <c r="F63" s="36" t="s">
        <v>125</v>
      </c>
      <c r="G63" s="34">
        <f t="shared" si="1"/>
        <v>0</v>
      </c>
      <c r="H63" s="37">
        <f t="shared" si="0"/>
        <v>0</v>
      </c>
      <c r="I63" s="55">
        <f t="shared" si="2"/>
        <v>0</v>
      </c>
      <c r="J63" s="336" t="s">
        <v>249</v>
      </c>
      <c r="K63" s="23"/>
      <c r="L63" s="67"/>
    </row>
    <row r="64" spans="1:12" ht="27.2" outlineLevel="2" x14ac:dyDescent="0.2">
      <c r="A64" s="64"/>
      <c r="B64" s="22"/>
      <c r="C64" s="40">
        <f>COUNTIF($H$47:H64,1)+$C$45</f>
        <v>1</v>
      </c>
      <c r="D64" s="40">
        <f>COUNTIF($H$47:H64,3)+$D$45</f>
        <v>1</v>
      </c>
      <c r="E64" s="33">
        <v>3</v>
      </c>
      <c r="F64" s="36" t="s">
        <v>127</v>
      </c>
      <c r="G64" s="34">
        <f t="shared" si="1"/>
        <v>0</v>
      </c>
      <c r="H64" s="37">
        <f t="shared" si="0"/>
        <v>0</v>
      </c>
      <c r="I64" s="55">
        <f t="shared" si="2"/>
        <v>0</v>
      </c>
      <c r="J64" s="336" t="s">
        <v>250</v>
      </c>
      <c r="K64" s="23"/>
      <c r="L64" s="67"/>
    </row>
    <row r="65" spans="1:12" ht="13.6" outlineLevel="2" x14ac:dyDescent="0.2">
      <c r="A65" s="64"/>
      <c r="B65" s="22"/>
      <c r="C65" s="40">
        <f>COUNTIF($H$47:H65,1)+$C$45</f>
        <v>1</v>
      </c>
      <c r="D65" s="40">
        <f>COUNTIF($H$47:H65,3)+$D$45</f>
        <v>1</v>
      </c>
      <c r="E65" s="33">
        <v>2</v>
      </c>
      <c r="F65" s="36" t="s">
        <v>19</v>
      </c>
      <c r="G65" s="34">
        <f t="shared" si="1"/>
        <v>0</v>
      </c>
      <c r="H65" s="37">
        <f t="shared" si="0"/>
        <v>0</v>
      </c>
      <c r="I65" s="55">
        <f t="shared" si="2"/>
        <v>0</v>
      </c>
      <c r="J65" s="336" t="s">
        <v>251</v>
      </c>
      <c r="K65" s="23"/>
      <c r="L65" s="67"/>
    </row>
    <row r="66" spans="1:12" ht="27.2" outlineLevel="2" x14ac:dyDescent="0.2">
      <c r="A66" s="64"/>
      <c r="B66" s="22"/>
      <c r="C66" s="40">
        <f>COUNTIF($H$47:H66,1)+$C$45</f>
        <v>1</v>
      </c>
      <c r="D66" s="40">
        <f>COUNTIF($H$47:H66,3)+$D$45</f>
        <v>1</v>
      </c>
      <c r="E66" s="33">
        <v>2</v>
      </c>
      <c r="F66" s="36" t="s">
        <v>37</v>
      </c>
      <c r="G66" s="34">
        <f t="shared" si="1"/>
        <v>0</v>
      </c>
      <c r="H66" s="37">
        <f t="shared" si="0"/>
        <v>0</v>
      </c>
      <c r="I66" s="55">
        <f t="shared" si="2"/>
        <v>0</v>
      </c>
      <c r="J66" s="336" t="s">
        <v>252</v>
      </c>
      <c r="K66" s="23"/>
      <c r="L66" s="67"/>
    </row>
    <row r="67" spans="1:12" ht="27.2" outlineLevel="2" x14ac:dyDescent="0.2">
      <c r="A67" s="64"/>
      <c r="B67" s="22"/>
      <c r="C67" s="40">
        <f>COUNTIF($H$47:H67,1)+$C$45</f>
        <v>1</v>
      </c>
      <c r="D67" s="40">
        <f>COUNTIF($H$47:H67,3)+$D$45</f>
        <v>1</v>
      </c>
      <c r="E67" s="33">
        <v>2</v>
      </c>
      <c r="F67" s="36" t="s">
        <v>144</v>
      </c>
      <c r="G67" s="34">
        <f t="shared" si="1"/>
        <v>0</v>
      </c>
      <c r="H67" s="37">
        <f t="shared" si="0"/>
        <v>0</v>
      </c>
      <c r="I67" s="55">
        <f t="shared" si="2"/>
        <v>0</v>
      </c>
      <c r="J67" s="336" t="s">
        <v>253</v>
      </c>
      <c r="K67" s="23"/>
      <c r="L67" s="67"/>
    </row>
    <row r="68" spans="1:12" ht="13.6" outlineLevel="2" x14ac:dyDescent="0.2">
      <c r="A68" s="64"/>
      <c r="B68" s="22"/>
      <c r="C68" s="40">
        <f>COUNTIF($H$47:H68,1)+$C$45</f>
        <v>1</v>
      </c>
      <c r="D68" s="40">
        <f>COUNTIF($H$47:H68,3)+$D$45</f>
        <v>1</v>
      </c>
      <c r="E68" s="33">
        <v>2</v>
      </c>
      <c r="F68" s="36" t="s">
        <v>145</v>
      </c>
      <c r="G68" s="34">
        <f t="shared" si="1"/>
        <v>0</v>
      </c>
      <c r="H68" s="37">
        <f t="shared" si="0"/>
        <v>0</v>
      </c>
      <c r="I68" s="55">
        <f t="shared" si="2"/>
        <v>0</v>
      </c>
      <c r="J68" s="336" t="s">
        <v>254</v>
      </c>
      <c r="K68" s="23"/>
      <c r="L68" s="67"/>
    </row>
    <row r="69" spans="1:12" ht="27.2" outlineLevel="2" x14ac:dyDescent="0.2">
      <c r="A69" s="64"/>
      <c r="B69" s="22"/>
      <c r="C69" s="40">
        <f>COUNTIF($H$47:H69,1)+$C$45</f>
        <v>1</v>
      </c>
      <c r="D69" s="40">
        <f>COUNTIF($H$47:H69,3)+$D$45</f>
        <v>1</v>
      </c>
      <c r="E69" s="33">
        <v>2</v>
      </c>
      <c r="F69" s="36" t="s">
        <v>59</v>
      </c>
      <c r="G69" s="34">
        <f t="shared" si="1"/>
        <v>0</v>
      </c>
      <c r="H69" s="37">
        <f t="shared" si="0"/>
        <v>0</v>
      </c>
      <c r="I69" s="55">
        <f t="shared" si="2"/>
        <v>0</v>
      </c>
      <c r="J69" s="336" t="s">
        <v>255</v>
      </c>
      <c r="K69" s="23"/>
      <c r="L69" s="67"/>
    </row>
    <row r="70" spans="1:12" ht="13.6" outlineLevel="2" x14ac:dyDescent="0.2">
      <c r="A70" s="64"/>
      <c r="B70" s="22"/>
      <c r="C70" s="40">
        <f>COUNTIF($H$47:H70,1)+$C$45</f>
        <v>1</v>
      </c>
      <c r="D70" s="40">
        <f>COUNTIF($H$47:H70,3)+$D$45</f>
        <v>1</v>
      </c>
      <c r="E70" s="33">
        <v>2</v>
      </c>
      <c r="F70" s="36" t="s">
        <v>231</v>
      </c>
      <c r="G70" s="34">
        <f t="shared" si="1"/>
        <v>0</v>
      </c>
      <c r="H70" s="37">
        <f t="shared" si="0"/>
        <v>0</v>
      </c>
      <c r="I70" s="55">
        <f t="shared" si="2"/>
        <v>0</v>
      </c>
      <c r="J70" s="336" t="s">
        <v>256</v>
      </c>
      <c r="K70" s="23"/>
      <c r="L70" s="67"/>
    </row>
    <row r="71" spans="1:12" ht="13.6" outlineLevel="2" x14ac:dyDescent="0.2">
      <c r="A71" s="64"/>
      <c r="B71" s="22"/>
      <c r="C71" s="40">
        <f>COUNTIF($H$47:H71,1)+$C$45</f>
        <v>1</v>
      </c>
      <c r="D71" s="40">
        <f>COUNTIF($H$47:H71,3)+$D$45</f>
        <v>1</v>
      </c>
      <c r="E71" s="33">
        <v>2</v>
      </c>
      <c r="F71" s="36" t="s">
        <v>61</v>
      </c>
      <c r="G71" s="34">
        <f t="shared" si="1"/>
        <v>0</v>
      </c>
      <c r="H71" s="37">
        <f t="shared" si="0"/>
        <v>0</v>
      </c>
      <c r="I71" s="55">
        <f t="shared" si="2"/>
        <v>0</v>
      </c>
      <c r="J71" s="336" t="s">
        <v>257</v>
      </c>
      <c r="K71" s="23"/>
      <c r="L71" s="67"/>
    </row>
    <row r="72" spans="1:12" ht="13.6" outlineLevel="2" x14ac:dyDescent="0.2">
      <c r="A72" s="64"/>
      <c r="B72" s="22"/>
      <c r="C72" s="40">
        <f>COUNTIF($H$47:H72,1)+$C$45</f>
        <v>1</v>
      </c>
      <c r="D72" s="40">
        <f>COUNTIF($H$47:H72,3)+$D$45</f>
        <v>1</v>
      </c>
      <c r="E72" s="33">
        <v>1</v>
      </c>
      <c r="F72" s="36" t="s">
        <v>16</v>
      </c>
      <c r="G72" s="34">
        <f t="shared" si="1"/>
        <v>0</v>
      </c>
      <c r="H72" s="37">
        <f t="shared" si="0"/>
        <v>0</v>
      </c>
      <c r="I72" s="55">
        <f t="shared" si="2"/>
        <v>0</v>
      </c>
      <c r="J72" s="336" t="s">
        <v>258</v>
      </c>
      <c r="K72" s="23"/>
      <c r="L72" s="67"/>
    </row>
    <row r="73" spans="1:12" ht="13.6" outlineLevel="2" x14ac:dyDescent="0.2">
      <c r="A73" s="64"/>
      <c r="B73" s="22"/>
      <c r="C73" s="40">
        <f>COUNTIF($H$47:H73,1)+$C$45</f>
        <v>1</v>
      </c>
      <c r="D73" s="40">
        <f>COUNTIF($H$47:H73,3)+$D$45</f>
        <v>1</v>
      </c>
      <c r="E73" s="33">
        <v>1</v>
      </c>
      <c r="F73" s="36" t="s">
        <v>232</v>
      </c>
      <c r="G73" s="34">
        <f t="shared" si="1"/>
        <v>0</v>
      </c>
      <c r="H73" s="37">
        <f t="shared" si="0"/>
        <v>0</v>
      </c>
      <c r="I73" s="55">
        <f t="shared" si="2"/>
        <v>0</v>
      </c>
      <c r="J73" s="336" t="s">
        <v>259</v>
      </c>
      <c r="K73" s="23"/>
      <c r="L73" s="67"/>
    </row>
    <row r="74" spans="1:12" ht="27.2" outlineLevel="2" x14ac:dyDescent="0.2">
      <c r="A74" s="64"/>
      <c r="B74" s="22"/>
      <c r="C74" s="40">
        <f>COUNTIF($H$47:H74,1)+$C$45</f>
        <v>1</v>
      </c>
      <c r="D74" s="40">
        <f>COUNTIF($H$47:H74,3)+$D$45</f>
        <v>1</v>
      </c>
      <c r="E74" s="33">
        <v>1</v>
      </c>
      <c r="F74" s="36" t="s">
        <v>60</v>
      </c>
      <c r="G74" s="34">
        <f t="shared" si="1"/>
        <v>0</v>
      </c>
      <c r="H74" s="37">
        <f t="shared" si="0"/>
        <v>0</v>
      </c>
      <c r="I74" s="55">
        <f t="shared" si="2"/>
        <v>0</v>
      </c>
      <c r="J74" s="336" t="s">
        <v>260</v>
      </c>
      <c r="K74" s="23"/>
      <c r="L74" s="67"/>
    </row>
    <row r="75" spans="1:12" outlineLevel="2" x14ac:dyDescent="0.2">
      <c r="A75" s="64"/>
      <c r="B75" s="22"/>
      <c r="C75" s="6"/>
      <c r="D75" s="6"/>
      <c r="E75" s="11"/>
      <c r="F75" s="10"/>
      <c r="G75" s="10"/>
      <c r="H75" s="10"/>
      <c r="I75" s="56"/>
      <c r="J75" s="337"/>
      <c r="K75" s="23"/>
      <c r="L75" s="67"/>
    </row>
    <row r="76" spans="1:12" ht="13.6" outlineLevel="1" thickBot="1" x14ac:dyDescent="0.25">
      <c r="A76" s="64"/>
      <c r="B76" s="24"/>
      <c r="C76" s="7"/>
      <c r="D76" s="7"/>
      <c r="E76" s="9"/>
      <c r="F76" s="14"/>
      <c r="G76" s="14"/>
      <c r="H76" s="3"/>
      <c r="I76" s="57"/>
      <c r="J76" s="338"/>
      <c r="K76" s="25"/>
      <c r="L76" s="67"/>
    </row>
    <row r="77" spans="1:12" outlineLevel="1" x14ac:dyDescent="0.2">
      <c r="A77" s="64"/>
      <c r="B77" s="22"/>
      <c r="C77" s="6"/>
      <c r="D77" s="6"/>
      <c r="E77" s="12"/>
      <c r="F77" s="15"/>
      <c r="G77" s="15"/>
      <c r="H77" s="13"/>
      <c r="I77" s="58"/>
      <c r="J77" s="339"/>
      <c r="K77" s="23"/>
      <c r="L77" s="67"/>
    </row>
    <row r="78" spans="1:12" s="256" customFormat="1" ht="21.1" outlineLevel="1" x14ac:dyDescent="0.35">
      <c r="A78" s="65"/>
      <c r="B78" s="42"/>
      <c r="C78" s="40">
        <f>MAX(C47:C76)+1</f>
        <v>2</v>
      </c>
      <c r="D78" s="40">
        <f>MAX(D47:D76)+1</f>
        <v>2</v>
      </c>
      <c r="E78" s="41"/>
      <c r="F78" s="54" t="s">
        <v>104</v>
      </c>
      <c r="G78" s="43"/>
      <c r="H78" s="43"/>
      <c r="I78" s="59"/>
      <c r="J78" s="336"/>
      <c r="K78" s="44"/>
      <c r="L78" s="70"/>
    </row>
    <row r="79" spans="1:12" ht="13.6" outlineLevel="2" x14ac:dyDescent="0.2">
      <c r="A79" s="64"/>
      <c r="B79" s="22"/>
      <c r="C79" s="6"/>
      <c r="D79" s="6"/>
      <c r="E79" s="8"/>
      <c r="F79" s="303" t="str">
        <f>IF(COUNTIF(G79:G80,"ok")=2,"seznam je aktuální","není aktuální seznam!!!")</f>
        <v>seznam je aktuální</v>
      </c>
      <c r="G79" s="34" t="str">
        <f>IF(COUNTA(Dítě!E7:E58)-COUNTA(F80:F115)+1=0,"ok","!!!")</f>
        <v>ok</v>
      </c>
      <c r="H79" s="1"/>
      <c r="I79" s="60"/>
      <c r="J79" s="340"/>
      <c r="K79" s="21"/>
      <c r="L79" s="67"/>
    </row>
    <row r="80" spans="1:12" ht="13.6" outlineLevel="2" x14ac:dyDescent="0.2">
      <c r="A80" s="64"/>
      <c r="B80" s="22"/>
      <c r="C80" s="38" t="s">
        <v>83</v>
      </c>
      <c r="D80" s="38" t="s">
        <v>84</v>
      </c>
      <c r="E80" s="39" t="s">
        <v>3</v>
      </c>
      <c r="F80" s="39" t="s">
        <v>81</v>
      </c>
      <c r="G80" s="34" t="str">
        <f>IF(OR(SUM(G81:G109)&lt;&gt;0,ISNA(SUM(G81:G109))),"!!!","ok")</f>
        <v>ok</v>
      </c>
      <c r="H80" s="38" t="s">
        <v>82</v>
      </c>
      <c r="I80" s="38" t="s">
        <v>99</v>
      </c>
      <c r="J80" s="335" t="s">
        <v>228</v>
      </c>
      <c r="K80" s="23"/>
      <c r="L80" s="67"/>
    </row>
    <row r="81" spans="1:12" ht="13.6" outlineLevel="2" x14ac:dyDescent="0.2">
      <c r="A81" s="64"/>
      <c r="B81" s="22"/>
      <c r="C81" s="40">
        <f>COUNTIF($H$80:H81,1)+$C$78</f>
        <v>2</v>
      </c>
      <c r="D81" s="40">
        <f>COUNTIF($H$80:H81,3)+$D$78</f>
        <v>2</v>
      </c>
      <c r="E81" s="33" t="s">
        <v>33</v>
      </c>
      <c r="F81" s="36" t="s">
        <v>131</v>
      </c>
      <c r="G81" s="34">
        <f t="shared" ref="G81:G113" si="3">IF(VLOOKUP(F81,Dite,2,0)=E81,0,1)</f>
        <v>0</v>
      </c>
      <c r="H81" s="37">
        <f t="shared" ref="H81:H113" si="4">VLOOKUP(F81,Dite,3,0)</f>
        <v>0</v>
      </c>
      <c r="I81" s="55">
        <f t="shared" ref="I81:I113" si="5">VLOOKUP(F81,Dite,9,0)</f>
        <v>0</v>
      </c>
      <c r="J81" s="336" t="s">
        <v>261</v>
      </c>
      <c r="K81" s="23"/>
      <c r="L81" s="67"/>
    </row>
    <row r="82" spans="1:12" ht="27.2" outlineLevel="2" x14ac:dyDescent="0.2">
      <c r="A82" s="64"/>
      <c r="B82" s="22"/>
      <c r="C82" s="40">
        <f>COUNTIF($H$80:H82,1)+$C$78</f>
        <v>2</v>
      </c>
      <c r="D82" s="40">
        <f>COUNTIF($H$80:H82,3)+$D$78</f>
        <v>2</v>
      </c>
      <c r="E82" s="33" t="s">
        <v>33</v>
      </c>
      <c r="F82" s="36" t="s">
        <v>148</v>
      </c>
      <c r="G82" s="34">
        <f t="shared" si="3"/>
        <v>0</v>
      </c>
      <c r="H82" s="37">
        <f t="shared" si="4"/>
        <v>0</v>
      </c>
      <c r="I82" s="55">
        <f t="shared" si="5"/>
        <v>0</v>
      </c>
      <c r="J82" s="336" t="s">
        <v>262</v>
      </c>
      <c r="K82" s="23"/>
      <c r="L82" s="67"/>
    </row>
    <row r="83" spans="1:12" ht="13.6" outlineLevel="2" x14ac:dyDescent="0.2">
      <c r="A83" s="64"/>
      <c r="B83" s="22"/>
      <c r="C83" s="40">
        <f>COUNTIF($H$80:H83,1)+$C$78</f>
        <v>2</v>
      </c>
      <c r="D83" s="40">
        <f>COUNTIF($H$80:H83,3)+$D$78</f>
        <v>2</v>
      </c>
      <c r="E83" s="33" t="s">
        <v>33</v>
      </c>
      <c r="F83" s="36" t="s">
        <v>44</v>
      </c>
      <c r="G83" s="34">
        <f t="shared" si="3"/>
        <v>0</v>
      </c>
      <c r="H83" s="37">
        <f t="shared" si="4"/>
        <v>0</v>
      </c>
      <c r="I83" s="55">
        <f t="shared" si="5"/>
        <v>0</v>
      </c>
      <c r="J83" s="336" t="s">
        <v>263</v>
      </c>
      <c r="K83" s="23"/>
      <c r="L83" s="67"/>
    </row>
    <row r="84" spans="1:12" ht="27.2" outlineLevel="2" x14ac:dyDescent="0.2">
      <c r="A84" s="64"/>
      <c r="B84" s="22"/>
      <c r="C84" s="40">
        <f>COUNTIF($H$80:H84,1)+$C$78</f>
        <v>2</v>
      </c>
      <c r="D84" s="40">
        <f>COUNTIF($H$80:H84,3)+$D$78</f>
        <v>2</v>
      </c>
      <c r="E84" s="33">
        <v>4</v>
      </c>
      <c r="F84" s="36" t="s">
        <v>57</v>
      </c>
      <c r="G84" s="34">
        <f t="shared" si="3"/>
        <v>0</v>
      </c>
      <c r="H84" s="37">
        <f t="shared" si="4"/>
        <v>0</v>
      </c>
      <c r="I84" s="55">
        <f t="shared" si="5"/>
        <v>0</v>
      </c>
      <c r="J84" s="336" t="s">
        <v>264</v>
      </c>
      <c r="K84" s="23"/>
      <c r="L84" s="67"/>
    </row>
    <row r="85" spans="1:12" ht="27.2" outlineLevel="2" x14ac:dyDescent="0.2">
      <c r="A85" s="64"/>
      <c r="B85" s="22"/>
      <c r="C85" s="40">
        <f>COUNTIF($H$80:H85,1)+$C$78</f>
        <v>2</v>
      </c>
      <c r="D85" s="40">
        <f>COUNTIF($H$80:H85,3)+$D$78</f>
        <v>2</v>
      </c>
      <c r="E85" s="33">
        <v>4</v>
      </c>
      <c r="F85" s="36" t="s">
        <v>11</v>
      </c>
      <c r="G85" s="34">
        <f t="shared" si="3"/>
        <v>0</v>
      </c>
      <c r="H85" s="37">
        <f t="shared" si="4"/>
        <v>0</v>
      </c>
      <c r="I85" s="55">
        <f t="shared" si="5"/>
        <v>0</v>
      </c>
      <c r="J85" s="336" t="s">
        <v>265</v>
      </c>
      <c r="K85" s="23"/>
      <c r="L85" s="67"/>
    </row>
    <row r="86" spans="1:12" ht="27.2" outlineLevel="2" x14ac:dyDescent="0.2">
      <c r="A86" s="64"/>
      <c r="B86" s="22"/>
      <c r="C86" s="40">
        <f>COUNTIF($H$80:H86,1)+$C$78</f>
        <v>2</v>
      </c>
      <c r="D86" s="40">
        <f>COUNTIF($H$80:H86,3)+$D$78</f>
        <v>2</v>
      </c>
      <c r="E86" s="33">
        <v>4</v>
      </c>
      <c r="F86" s="36" t="s">
        <v>18</v>
      </c>
      <c r="G86" s="34">
        <f t="shared" si="3"/>
        <v>0</v>
      </c>
      <c r="H86" s="37">
        <f t="shared" si="4"/>
        <v>0</v>
      </c>
      <c r="I86" s="55">
        <f t="shared" si="5"/>
        <v>0</v>
      </c>
      <c r="J86" s="336" t="s">
        <v>266</v>
      </c>
      <c r="K86" s="23"/>
      <c r="L86" s="67"/>
    </row>
    <row r="87" spans="1:12" ht="27.2" outlineLevel="2" x14ac:dyDescent="0.2">
      <c r="A87" s="64"/>
      <c r="B87" s="22"/>
      <c r="C87" s="40">
        <f>COUNTIF($H$80:H87,1)+$C$78</f>
        <v>2</v>
      </c>
      <c r="D87" s="40">
        <f>COUNTIF($H$80:H87,3)+$D$78</f>
        <v>2</v>
      </c>
      <c r="E87" s="33">
        <v>4</v>
      </c>
      <c r="F87" s="36" t="s">
        <v>132</v>
      </c>
      <c r="G87" s="34">
        <f t="shared" si="3"/>
        <v>0</v>
      </c>
      <c r="H87" s="37">
        <f t="shared" si="4"/>
        <v>0</v>
      </c>
      <c r="I87" s="55">
        <f t="shared" si="5"/>
        <v>0</v>
      </c>
      <c r="J87" s="336" t="s">
        <v>267</v>
      </c>
      <c r="K87" s="23"/>
      <c r="L87" s="67"/>
    </row>
    <row r="88" spans="1:12" ht="13.6" outlineLevel="2" x14ac:dyDescent="0.2">
      <c r="A88" s="64"/>
      <c r="B88" s="22"/>
      <c r="C88" s="40">
        <f>COUNTIF($H$80:H88,1)+$C$78</f>
        <v>2</v>
      </c>
      <c r="D88" s="40">
        <f>COUNTIF($H$80:H88,3)+$D$78</f>
        <v>2</v>
      </c>
      <c r="E88" s="33">
        <v>4</v>
      </c>
      <c r="F88" s="36" t="s">
        <v>233</v>
      </c>
      <c r="G88" s="34">
        <f t="shared" si="3"/>
        <v>0</v>
      </c>
      <c r="H88" s="37">
        <f t="shared" si="4"/>
        <v>0</v>
      </c>
      <c r="I88" s="55">
        <f t="shared" si="5"/>
        <v>0</v>
      </c>
      <c r="J88" s="336" t="s">
        <v>268</v>
      </c>
      <c r="K88" s="23"/>
      <c r="L88" s="67"/>
    </row>
    <row r="89" spans="1:12" ht="27.2" outlineLevel="2" x14ac:dyDescent="0.2">
      <c r="A89" s="64"/>
      <c r="B89" s="22"/>
      <c r="C89" s="40">
        <f>COUNTIF($H$80:H89,1)+$C$78</f>
        <v>2</v>
      </c>
      <c r="D89" s="40">
        <f>COUNTIF($H$80:H89,3)+$D$78</f>
        <v>2</v>
      </c>
      <c r="E89" s="33">
        <v>4</v>
      </c>
      <c r="F89" s="36" t="s">
        <v>133</v>
      </c>
      <c r="G89" s="34">
        <f t="shared" si="3"/>
        <v>0</v>
      </c>
      <c r="H89" s="37">
        <f t="shared" si="4"/>
        <v>0</v>
      </c>
      <c r="I89" s="55">
        <f t="shared" si="5"/>
        <v>0</v>
      </c>
      <c r="J89" s="336" t="s">
        <v>269</v>
      </c>
      <c r="K89" s="23"/>
      <c r="L89" s="67"/>
    </row>
    <row r="90" spans="1:12" ht="13.6" outlineLevel="2" x14ac:dyDescent="0.2">
      <c r="A90" s="64"/>
      <c r="B90" s="22"/>
      <c r="C90" s="40">
        <f>COUNTIF($H$80:H90,1)+$C$78</f>
        <v>2</v>
      </c>
      <c r="D90" s="40">
        <f>COUNTIF($H$80:H90,3)+$D$78</f>
        <v>2</v>
      </c>
      <c r="E90" s="33">
        <v>4</v>
      </c>
      <c r="F90" s="36" t="s">
        <v>137</v>
      </c>
      <c r="G90" s="34">
        <f t="shared" si="3"/>
        <v>0</v>
      </c>
      <c r="H90" s="37">
        <f t="shared" si="4"/>
        <v>0</v>
      </c>
      <c r="I90" s="55">
        <f t="shared" si="5"/>
        <v>0</v>
      </c>
      <c r="J90" s="336" t="s">
        <v>270</v>
      </c>
      <c r="K90" s="23"/>
      <c r="L90" s="67"/>
    </row>
    <row r="91" spans="1:12" ht="13.6" outlineLevel="2" x14ac:dyDescent="0.2">
      <c r="A91" s="64"/>
      <c r="B91" s="22"/>
      <c r="C91" s="40">
        <f>COUNTIF($H$80:H91,1)+$C$78</f>
        <v>2</v>
      </c>
      <c r="D91" s="40">
        <f>COUNTIF($H$80:H91,3)+$D$78</f>
        <v>2</v>
      </c>
      <c r="E91" s="33">
        <v>4</v>
      </c>
      <c r="F91" s="36" t="s">
        <v>53</v>
      </c>
      <c r="G91" s="34">
        <f t="shared" si="3"/>
        <v>0</v>
      </c>
      <c r="H91" s="37">
        <f t="shared" si="4"/>
        <v>0</v>
      </c>
      <c r="I91" s="55">
        <f t="shared" si="5"/>
        <v>0</v>
      </c>
      <c r="J91" s="336" t="s">
        <v>271</v>
      </c>
      <c r="K91" s="23"/>
      <c r="L91" s="67"/>
    </row>
    <row r="92" spans="1:12" ht="27.2" outlineLevel="2" x14ac:dyDescent="0.2">
      <c r="A92" s="64"/>
      <c r="B92" s="22"/>
      <c r="C92" s="40">
        <f>COUNTIF($H$80:H92,1)+$C$78</f>
        <v>2</v>
      </c>
      <c r="D92" s="40">
        <f>COUNTIF($H$80:H92,3)+$D$78</f>
        <v>2</v>
      </c>
      <c r="E92" s="33">
        <v>4</v>
      </c>
      <c r="F92" s="36" t="s">
        <v>56</v>
      </c>
      <c r="G92" s="34">
        <f t="shared" si="3"/>
        <v>0</v>
      </c>
      <c r="H92" s="37">
        <f t="shared" si="4"/>
        <v>0</v>
      </c>
      <c r="I92" s="55">
        <f t="shared" si="5"/>
        <v>0</v>
      </c>
      <c r="J92" s="336" t="s">
        <v>272</v>
      </c>
      <c r="K92" s="23"/>
      <c r="L92" s="67"/>
    </row>
    <row r="93" spans="1:12" ht="27.2" outlineLevel="2" x14ac:dyDescent="0.2">
      <c r="A93" s="64"/>
      <c r="B93" s="22"/>
      <c r="C93" s="40">
        <f>COUNTIF($H$80:H93,1)+$C$78</f>
        <v>2</v>
      </c>
      <c r="D93" s="40">
        <f>COUNTIF($H$80:H93,3)+$D$78</f>
        <v>2</v>
      </c>
      <c r="E93" s="33">
        <v>4</v>
      </c>
      <c r="F93" s="36" t="s">
        <v>78</v>
      </c>
      <c r="G93" s="34">
        <f t="shared" si="3"/>
        <v>0</v>
      </c>
      <c r="H93" s="37">
        <f t="shared" si="4"/>
        <v>0</v>
      </c>
      <c r="I93" s="55">
        <f t="shared" si="5"/>
        <v>0</v>
      </c>
      <c r="J93" s="336" t="s">
        <v>273</v>
      </c>
      <c r="K93" s="23"/>
      <c r="L93" s="67"/>
    </row>
    <row r="94" spans="1:12" ht="40.75" outlineLevel="2" x14ac:dyDescent="0.2">
      <c r="A94" s="64"/>
      <c r="B94" s="22"/>
      <c r="C94" s="40">
        <f>COUNTIF($H$80:H94,1)+$C$78</f>
        <v>2</v>
      </c>
      <c r="D94" s="40">
        <f>COUNTIF($H$80:H94,3)+$D$78</f>
        <v>2</v>
      </c>
      <c r="E94" s="33">
        <v>3</v>
      </c>
      <c r="F94" s="36" t="s">
        <v>38</v>
      </c>
      <c r="G94" s="34">
        <f t="shared" si="3"/>
        <v>0</v>
      </c>
      <c r="H94" s="37">
        <f t="shared" si="4"/>
        <v>0</v>
      </c>
      <c r="I94" s="55">
        <f t="shared" si="5"/>
        <v>0</v>
      </c>
      <c r="J94" s="336" t="s">
        <v>274</v>
      </c>
      <c r="K94" s="23"/>
      <c r="L94" s="67"/>
    </row>
    <row r="95" spans="1:12" ht="40.75" outlineLevel="2" x14ac:dyDescent="0.2">
      <c r="A95" s="64"/>
      <c r="B95" s="22"/>
      <c r="C95" s="40">
        <f>COUNTIF($H$80:H95,1)+$C$78</f>
        <v>2</v>
      </c>
      <c r="D95" s="40">
        <f>COUNTIF($H$80:H95,3)+$D$78</f>
        <v>2</v>
      </c>
      <c r="E95" s="33">
        <v>3</v>
      </c>
      <c r="F95" s="36" t="s">
        <v>39</v>
      </c>
      <c r="G95" s="34">
        <f t="shared" si="3"/>
        <v>0</v>
      </c>
      <c r="H95" s="37">
        <f t="shared" si="4"/>
        <v>0</v>
      </c>
      <c r="I95" s="55">
        <f t="shared" si="5"/>
        <v>0</v>
      </c>
      <c r="J95" s="336" t="s">
        <v>275</v>
      </c>
      <c r="K95" s="23"/>
      <c r="L95" s="67"/>
    </row>
    <row r="96" spans="1:12" ht="27.2" outlineLevel="2" x14ac:dyDescent="0.2">
      <c r="A96" s="64"/>
      <c r="B96" s="22"/>
      <c r="C96" s="40">
        <f>COUNTIF($H$80:H96,1)+$C$78</f>
        <v>2</v>
      </c>
      <c r="D96" s="40">
        <f>COUNTIF($H$80:H96,3)+$D$78</f>
        <v>2</v>
      </c>
      <c r="E96" s="33">
        <v>3</v>
      </c>
      <c r="F96" s="36" t="s">
        <v>134</v>
      </c>
      <c r="G96" s="34">
        <f t="shared" si="3"/>
        <v>0</v>
      </c>
      <c r="H96" s="37">
        <f t="shared" si="4"/>
        <v>0</v>
      </c>
      <c r="I96" s="55">
        <f t="shared" si="5"/>
        <v>0</v>
      </c>
      <c r="J96" s="336" t="s">
        <v>276</v>
      </c>
      <c r="K96" s="23"/>
      <c r="L96" s="67"/>
    </row>
    <row r="97" spans="1:12" ht="27.2" outlineLevel="2" x14ac:dyDescent="0.2">
      <c r="A97" s="64"/>
      <c r="B97" s="22"/>
      <c r="C97" s="40">
        <f>COUNTIF($H$80:H97,1)+$C$78</f>
        <v>2</v>
      </c>
      <c r="D97" s="40">
        <f>COUNTIF($H$80:H97,3)+$D$78</f>
        <v>2</v>
      </c>
      <c r="E97" s="33">
        <v>2</v>
      </c>
      <c r="F97" s="36" t="s">
        <v>24</v>
      </c>
      <c r="G97" s="34">
        <f t="shared" si="3"/>
        <v>0</v>
      </c>
      <c r="H97" s="37">
        <f t="shared" si="4"/>
        <v>0</v>
      </c>
      <c r="I97" s="55">
        <f t="shared" si="5"/>
        <v>0</v>
      </c>
      <c r="J97" s="336" t="s">
        <v>277</v>
      </c>
      <c r="K97" s="23"/>
      <c r="L97" s="67"/>
    </row>
    <row r="98" spans="1:12" ht="27.2" outlineLevel="2" x14ac:dyDescent="0.2">
      <c r="A98" s="64"/>
      <c r="B98" s="22"/>
      <c r="C98" s="40">
        <f>COUNTIF($H$80:H98,1)+$C$78</f>
        <v>2</v>
      </c>
      <c r="D98" s="40">
        <f>COUNTIF($H$80:H98,3)+$D$78</f>
        <v>2</v>
      </c>
      <c r="E98" s="33">
        <v>2</v>
      </c>
      <c r="F98" s="36" t="s">
        <v>26</v>
      </c>
      <c r="G98" s="34">
        <f t="shared" si="3"/>
        <v>0</v>
      </c>
      <c r="H98" s="37">
        <f t="shared" si="4"/>
        <v>0</v>
      </c>
      <c r="I98" s="55">
        <f t="shared" si="5"/>
        <v>0</v>
      </c>
      <c r="J98" s="336" t="s">
        <v>278</v>
      </c>
      <c r="K98" s="23"/>
      <c r="L98" s="67"/>
    </row>
    <row r="99" spans="1:12" ht="27.2" outlineLevel="2" x14ac:dyDescent="0.2">
      <c r="A99" s="64"/>
      <c r="B99" s="22"/>
      <c r="C99" s="40">
        <f>COUNTIF($H$80:H99,1)+$C$78</f>
        <v>2</v>
      </c>
      <c r="D99" s="40">
        <f>COUNTIF($H$80:H99,3)+$D$78</f>
        <v>2</v>
      </c>
      <c r="E99" s="33">
        <v>2</v>
      </c>
      <c r="F99" s="36" t="s">
        <v>35</v>
      </c>
      <c r="G99" s="34">
        <f t="shared" si="3"/>
        <v>0</v>
      </c>
      <c r="H99" s="37">
        <f t="shared" si="4"/>
        <v>0</v>
      </c>
      <c r="I99" s="55">
        <f t="shared" si="5"/>
        <v>0</v>
      </c>
      <c r="J99" s="336" t="s">
        <v>279</v>
      </c>
      <c r="K99" s="23"/>
      <c r="L99" s="67"/>
    </row>
    <row r="100" spans="1:12" ht="27.2" outlineLevel="2" x14ac:dyDescent="0.2">
      <c r="A100" s="64"/>
      <c r="B100" s="22"/>
      <c r="C100" s="40">
        <f>COUNTIF($H$80:H100,1)+$C$78</f>
        <v>2</v>
      </c>
      <c r="D100" s="40">
        <f>COUNTIF($H$80:H100,3)+$D$78</f>
        <v>2</v>
      </c>
      <c r="E100" s="33">
        <v>2</v>
      </c>
      <c r="F100" s="36" t="s">
        <v>36</v>
      </c>
      <c r="G100" s="34">
        <f t="shared" si="3"/>
        <v>0</v>
      </c>
      <c r="H100" s="37">
        <f t="shared" si="4"/>
        <v>0</v>
      </c>
      <c r="I100" s="55">
        <f t="shared" si="5"/>
        <v>0</v>
      </c>
      <c r="J100" s="336" t="s">
        <v>280</v>
      </c>
      <c r="K100" s="23"/>
      <c r="L100" s="67"/>
    </row>
    <row r="101" spans="1:12" ht="27.2" outlineLevel="2" x14ac:dyDescent="0.2">
      <c r="A101" s="64"/>
      <c r="B101" s="22"/>
      <c r="C101" s="40">
        <f>COUNTIF($H$80:H101,1)+$C$78</f>
        <v>2</v>
      </c>
      <c r="D101" s="40">
        <f>COUNTIF($H$80:H101,3)+$D$78</f>
        <v>2</v>
      </c>
      <c r="E101" s="33">
        <v>2</v>
      </c>
      <c r="F101" s="36" t="s">
        <v>135</v>
      </c>
      <c r="G101" s="34">
        <f t="shared" si="3"/>
        <v>0</v>
      </c>
      <c r="H101" s="37">
        <f t="shared" si="4"/>
        <v>0</v>
      </c>
      <c r="I101" s="55">
        <f t="shared" si="5"/>
        <v>0</v>
      </c>
      <c r="J101" s="336" t="s">
        <v>281</v>
      </c>
      <c r="K101" s="23"/>
      <c r="L101" s="67"/>
    </row>
    <row r="102" spans="1:12" ht="13.6" outlineLevel="2" x14ac:dyDescent="0.2">
      <c r="A102" s="64"/>
      <c r="B102" s="22"/>
      <c r="C102" s="40">
        <f>COUNTIF($H$80:H102,1)+$C$78</f>
        <v>2</v>
      </c>
      <c r="D102" s="40">
        <f>COUNTIF($H$80:H102,3)+$D$78</f>
        <v>2</v>
      </c>
      <c r="E102" s="33">
        <v>2</v>
      </c>
      <c r="F102" s="36" t="s">
        <v>150</v>
      </c>
      <c r="G102" s="34">
        <f t="shared" si="3"/>
        <v>0</v>
      </c>
      <c r="H102" s="37">
        <f t="shared" si="4"/>
        <v>0</v>
      </c>
      <c r="I102" s="55">
        <f t="shared" si="5"/>
        <v>0</v>
      </c>
      <c r="J102" s="336" t="s">
        <v>282</v>
      </c>
      <c r="K102" s="23"/>
      <c r="L102" s="67"/>
    </row>
    <row r="103" spans="1:12" ht="13.6" outlineLevel="2" x14ac:dyDescent="0.2">
      <c r="A103" s="64"/>
      <c r="B103" s="22"/>
      <c r="C103" s="40">
        <f>COUNTIF($H$80:H103,1)+$C$78</f>
        <v>2</v>
      </c>
      <c r="D103" s="40">
        <f>COUNTIF($H$80:H103,3)+$D$78</f>
        <v>2</v>
      </c>
      <c r="E103" s="33">
        <v>2</v>
      </c>
      <c r="F103" s="36" t="s">
        <v>136</v>
      </c>
      <c r="G103" s="34">
        <f t="shared" si="3"/>
        <v>0</v>
      </c>
      <c r="H103" s="37">
        <f t="shared" si="4"/>
        <v>0</v>
      </c>
      <c r="I103" s="55">
        <f t="shared" si="5"/>
        <v>0</v>
      </c>
      <c r="J103" s="336" t="s">
        <v>283</v>
      </c>
      <c r="K103" s="23"/>
      <c r="L103" s="67"/>
    </row>
    <row r="104" spans="1:12" ht="27.2" outlineLevel="2" x14ac:dyDescent="0.2">
      <c r="A104" s="64"/>
      <c r="B104" s="22"/>
      <c r="C104" s="40">
        <f>COUNTIF($H$80:H104,1)+$C$78</f>
        <v>2</v>
      </c>
      <c r="D104" s="40">
        <f>COUNTIF($H$80:H104,3)+$D$78</f>
        <v>2</v>
      </c>
      <c r="E104" s="33">
        <v>2</v>
      </c>
      <c r="F104" s="36" t="s">
        <v>47</v>
      </c>
      <c r="G104" s="34">
        <f t="shared" si="3"/>
        <v>0</v>
      </c>
      <c r="H104" s="37">
        <f t="shared" si="4"/>
        <v>0</v>
      </c>
      <c r="I104" s="55">
        <f t="shared" si="5"/>
        <v>0</v>
      </c>
      <c r="J104" s="336" t="s">
        <v>284</v>
      </c>
      <c r="K104" s="23"/>
      <c r="L104" s="67"/>
    </row>
    <row r="105" spans="1:12" ht="13.6" outlineLevel="2" x14ac:dyDescent="0.2">
      <c r="A105" s="64"/>
      <c r="B105" s="22"/>
      <c r="C105" s="40">
        <f>COUNTIF($H$80:H105,1)+$C$78</f>
        <v>2</v>
      </c>
      <c r="D105" s="40">
        <f>COUNTIF($H$80:H105,3)+$D$78</f>
        <v>2</v>
      </c>
      <c r="E105" s="33">
        <v>2</v>
      </c>
      <c r="F105" s="36" t="s">
        <v>51</v>
      </c>
      <c r="G105" s="34">
        <f t="shared" si="3"/>
        <v>0</v>
      </c>
      <c r="H105" s="37">
        <f t="shared" si="4"/>
        <v>0</v>
      </c>
      <c r="I105" s="55">
        <f t="shared" si="5"/>
        <v>0</v>
      </c>
      <c r="J105" s="336" t="s">
        <v>285</v>
      </c>
      <c r="K105" s="23"/>
      <c r="L105" s="67"/>
    </row>
    <row r="106" spans="1:12" ht="27.2" outlineLevel="2" x14ac:dyDescent="0.2">
      <c r="A106" s="64"/>
      <c r="B106" s="22"/>
      <c r="C106" s="40">
        <f>COUNTIF($H$80:H106,1)+$C$78</f>
        <v>2</v>
      </c>
      <c r="D106" s="40">
        <f>COUNTIF($H$80:H106,3)+$D$78</f>
        <v>2</v>
      </c>
      <c r="E106" s="33">
        <v>2</v>
      </c>
      <c r="F106" s="36" t="s">
        <v>55</v>
      </c>
      <c r="G106" s="34">
        <f t="shared" si="3"/>
        <v>0</v>
      </c>
      <c r="H106" s="37">
        <f t="shared" si="4"/>
        <v>0</v>
      </c>
      <c r="I106" s="55">
        <f t="shared" si="5"/>
        <v>0</v>
      </c>
      <c r="J106" s="336" t="s">
        <v>286</v>
      </c>
      <c r="K106" s="23"/>
      <c r="L106" s="67"/>
    </row>
    <row r="107" spans="1:12" ht="13.6" outlineLevel="2" x14ac:dyDescent="0.2">
      <c r="A107" s="64"/>
      <c r="B107" s="22"/>
      <c r="C107" s="40">
        <f>COUNTIF($H$80:H107,1)+$C$78</f>
        <v>2</v>
      </c>
      <c r="D107" s="40">
        <f>COUNTIF($H$80:H107,3)+$D$78</f>
        <v>2</v>
      </c>
      <c r="E107" s="33">
        <v>1</v>
      </c>
      <c r="F107" s="36" t="s">
        <v>27</v>
      </c>
      <c r="G107" s="34">
        <f t="shared" si="3"/>
        <v>0</v>
      </c>
      <c r="H107" s="37">
        <f t="shared" si="4"/>
        <v>0</v>
      </c>
      <c r="I107" s="55">
        <f t="shared" si="5"/>
        <v>0</v>
      </c>
      <c r="J107" s="336" t="s">
        <v>287</v>
      </c>
      <c r="K107" s="23"/>
      <c r="L107" s="67"/>
    </row>
    <row r="108" spans="1:12" ht="13.6" outlineLevel="2" x14ac:dyDescent="0.2">
      <c r="A108" s="64"/>
      <c r="B108" s="22"/>
      <c r="C108" s="40">
        <f>COUNTIF($H$80:H108,1)+$C$78</f>
        <v>2</v>
      </c>
      <c r="D108" s="40">
        <f>COUNTIF($H$80:H108,3)+$D$78</f>
        <v>2</v>
      </c>
      <c r="E108" s="33">
        <v>1</v>
      </c>
      <c r="F108" s="36" t="s">
        <v>128</v>
      </c>
      <c r="G108" s="34">
        <f t="shared" si="3"/>
        <v>0</v>
      </c>
      <c r="H108" s="37">
        <f t="shared" si="4"/>
        <v>0</v>
      </c>
      <c r="I108" s="55">
        <f t="shared" si="5"/>
        <v>0</v>
      </c>
      <c r="J108" s="336" t="s">
        <v>288</v>
      </c>
      <c r="K108" s="23"/>
      <c r="L108" s="67"/>
    </row>
    <row r="109" spans="1:12" ht="13.6" outlineLevel="2" x14ac:dyDescent="0.2">
      <c r="A109" s="64"/>
      <c r="B109" s="22"/>
      <c r="C109" s="40">
        <f>COUNTIF($H$80:H109,1)+$C$78</f>
        <v>2</v>
      </c>
      <c r="D109" s="40">
        <f>COUNTIF($H$80:H109,3)+$D$78</f>
        <v>2</v>
      </c>
      <c r="E109" s="33">
        <v>1</v>
      </c>
      <c r="F109" s="36" t="s">
        <v>129</v>
      </c>
      <c r="G109" s="34">
        <f t="shared" si="3"/>
        <v>0</v>
      </c>
      <c r="H109" s="37">
        <f t="shared" si="4"/>
        <v>0</v>
      </c>
      <c r="I109" s="55">
        <f t="shared" si="5"/>
        <v>0</v>
      </c>
      <c r="J109" s="336" t="s">
        <v>289</v>
      </c>
      <c r="K109" s="23"/>
      <c r="L109" s="67"/>
    </row>
    <row r="110" spans="1:12" ht="27.2" outlineLevel="2" x14ac:dyDescent="0.2">
      <c r="A110" s="64"/>
      <c r="B110" s="22"/>
      <c r="C110" s="40">
        <f>COUNTIF($H$80:H110,1)+$C$78</f>
        <v>2</v>
      </c>
      <c r="D110" s="40">
        <f>COUNTIF($H$80:H110,3)+$D$78</f>
        <v>2</v>
      </c>
      <c r="E110" s="33">
        <v>1</v>
      </c>
      <c r="F110" s="36" t="s">
        <v>130</v>
      </c>
      <c r="G110" s="34">
        <f t="shared" si="3"/>
        <v>0</v>
      </c>
      <c r="H110" s="37">
        <f t="shared" si="4"/>
        <v>0</v>
      </c>
      <c r="I110" s="55">
        <f t="shared" si="5"/>
        <v>0</v>
      </c>
      <c r="J110" s="336" t="s">
        <v>290</v>
      </c>
      <c r="K110" s="23"/>
      <c r="L110" s="67"/>
    </row>
    <row r="111" spans="1:12" ht="13.6" outlineLevel="2" x14ac:dyDescent="0.2">
      <c r="A111" s="64"/>
      <c r="B111" s="22"/>
      <c r="C111" s="40">
        <f>COUNTIF($H$80:H111,1)+$C$78</f>
        <v>2</v>
      </c>
      <c r="D111" s="40">
        <f>COUNTIF($H$80:H111,3)+$D$78</f>
        <v>2</v>
      </c>
      <c r="E111" s="33">
        <v>1</v>
      </c>
      <c r="F111" s="36" t="s">
        <v>79</v>
      </c>
      <c r="G111" s="34">
        <f t="shared" si="3"/>
        <v>0</v>
      </c>
      <c r="H111" s="37">
        <f t="shared" si="4"/>
        <v>0</v>
      </c>
      <c r="I111" s="55">
        <f t="shared" si="5"/>
        <v>0</v>
      </c>
      <c r="J111" s="336" t="s">
        <v>291</v>
      </c>
      <c r="K111" s="23"/>
      <c r="L111" s="67"/>
    </row>
    <row r="112" spans="1:12" ht="27.2" outlineLevel="2" x14ac:dyDescent="0.2">
      <c r="A112" s="64"/>
      <c r="B112" s="22"/>
      <c r="C112" s="40">
        <f>COUNTIF($H$80:H112,1)+$C$78</f>
        <v>2</v>
      </c>
      <c r="D112" s="40">
        <f>COUNTIF($H$80:H112,3)+$D$78</f>
        <v>2</v>
      </c>
      <c r="E112" s="33">
        <v>1</v>
      </c>
      <c r="F112" s="36" t="s">
        <v>149</v>
      </c>
      <c r="G112" s="34">
        <f t="shared" si="3"/>
        <v>0</v>
      </c>
      <c r="H112" s="37">
        <f t="shared" si="4"/>
        <v>0</v>
      </c>
      <c r="I112" s="55">
        <f t="shared" si="5"/>
        <v>0</v>
      </c>
      <c r="J112" s="336" t="s">
        <v>292</v>
      </c>
      <c r="K112" s="23"/>
      <c r="L112" s="67"/>
    </row>
    <row r="113" spans="1:12" ht="13.6" outlineLevel="2" x14ac:dyDescent="0.2">
      <c r="A113" s="64"/>
      <c r="B113" s="22"/>
      <c r="C113" s="40">
        <f>COUNTIF($H$80:H113,1)+$C$78</f>
        <v>2</v>
      </c>
      <c r="D113" s="40">
        <f>COUNTIF($H$80:H113,3)+$D$78</f>
        <v>2</v>
      </c>
      <c r="E113" s="33">
        <v>1</v>
      </c>
      <c r="F113" s="36" t="s">
        <v>46</v>
      </c>
      <c r="G113" s="34">
        <f t="shared" si="3"/>
        <v>0</v>
      </c>
      <c r="H113" s="37">
        <f t="shared" si="4"/>
        <v>0</v>
      </c>
      <c r="I113" s="55">
        <f t="shared" si="5"/>
        <v>0</v>
      </c>
      <c r="J113" s="336" t="s">
        <v>293</v>
      </c>
      <c r="K113" s="23"/>
      <c r="L113" s="67"/>
    </row>
    <row r="114" spans="1:12" ht="13.6" outlineLevel="2" x14ac:dyDescent="0.2">
      <c r="A114" s="64"/>
      <c r="B114" s="22"/>
      <c r="C114" s="6"/>
      <c r="D114" s="6"/>
      <c r="E114" s="8"/>
      <c r="F114" s="4"/>
      <c r="G114" s="4"/>
      <c r="H114" s="4"/>
      <c r="I114" s="61"/>
      <c r="J114" s="341"/>
      <c r="K114" s="23"/>
      <c r="L114" s="67"/>
    </row>
    <row r="115" spans="1:12" ht="13.6" outlineLevel="1" thickBot="1" x14ac:dyDescent="0.25">
      <c r="A115" s="64"/>
      <c r="B115" s="24"/>
      <c r="C115" s="7"/>
      <c r="D115" s="7"/>
      <c r="E115" s="9"/>
      <c r="F115" s="14"/>
      <c r="G115" s="14"/>
      <c r="H115" s="3"/>
      <c r="I115" s="57"/>
      <c r="J115" s="338"/>
      <c r="K115" s="25"/>
      <c r="L115" s="67"/>
    </row>
    <row r="116" spans="1:12" outlineLevel="1" x14ac:dyDescent="0.2">
      <c r="A116" s="64"/>
      <c r="B116" s="22"/>
      <c r="C116" s="6"/>
      <c r="D116" s="6"/>
      <c r="E116" s="12"/>
      <c r="F116" s="15"/>
      <c r="G116" s="15"/>
      <c r="H116" s="13"/>
      <c r="I116" s="58"/>
      <c r="J116" s="339"/>
      <c r="K116" s="23"/>
      <c r="L116" s="67"/>
    </row>
    <row r="117" spans="1:12" s="256" customFormat="1" ht="21.1" outlineLevel="1" x14ac:dyDescent="0.35">
      <c r="A117" s="65"/>
      <c r="B117" s="42"/>
      <c r="C117" s="40">
        <f>MAX(C80:C115)+1</f>
        <v>3</v>
      </c>
      <c r="D117" s="40">
        <f>MAX(D80:D115)+1</f>
        <v>3</v>
      </c>
      <c r="E117" s="41"/>
      <c r="F117" s="54" t="s">
        <v>105</v>
      </c>
      <c r="G117" s="43"/>
      <c r="H117" s="43"/>
      <c r="I117" s="59"/>
      <c r="J117" s="336"/>
      <c r="K117" s="44"/>
      <c r="L117" s="70"/>
    </row>
    <row r="118" spans="1:12" ht="13.6" outlineLevel="2" x14ac:dyDescent="0.2">
      <c r="A118" s="64"/>
      <c r="B118" s="22"/>
      <c r="C118" s="6"/>
      <c r="D118" s="6"/>
      <c r="E118" s="8"/>
      <c r="F118" s="303" t="str">
        <f>IF(COUNTIF(G118:G119,"ok")=2,"seznam je aktuální","není aktuální seznam!!!")</f>
        <v>seznam je aktuální</v>
      </c>
      <c r="G118" s="34" t="str">
        <f>IF(COUNTA(Pečující!E7:E23)-COUNTA(F119:F130)+1=0,"ok","!!!")</f>
        <v>ok</v>
      </c>
      <c r="H118" s="2"/>
      <c r="I118" s="62"/>
      <c r="J118" s="340"/>
      <c r="K118" s="21"/>
      <c r="L118" s="67"/>
    </row>
    <row r="119" spans="1:12" ht="13.6" outlineLevel="2" x14ac:dyDescent="0.2">
      <c r="A119" s="66"/>
      <c r="B119" s="20"/>
      <c r="C119" s="38" t="s">
        <v>83</v>
      </c>
      <c r="D119" s="38" t="s">
        <v>84</v>
      </c>
      <c r="E119" s="39" t="s">
        <v>3</v>
      </c>
      <c r="F119" s="39" t="s">
        <v>81</v>
      </c>
      <c r="G119" s="34" t="str">
        <f>IF(OR(SUM(G120:G148)&lt;&gt;0,ISNA(SUM(G120:G148))),"!!!","ok")</f>
        <v>ok</v>
      </c>
      <c r="H119" s="38" t="s">
        <v>82</v>
      </c>
      <c r="I119" s="38" t="s">
        <v>99</v>
      </c>
      <c r="J119" s="335" t="s">
        <v>228</v>
      </c>
      <c r="K119" s="21"/>
      <c r="L119" s="67"/>
    </row>
    <row r="120" spans="1:12" ht="13.6" outlineLevel="2" x14ac:dyDescent="0.2">
      <c r="A120" s="64"/>
      <c r="B120" s="22"/>
      <c r="C120" s="40">
        <f>COUNTIF($H$119:H120,1)+$C$117</f>
        <v>3</v>
      </c>
      <c r="D120" s="40">
        <f>COUNTIF($H$119:H120,3)+$D$117</f>
        <v>3</v>
      </c>
      <c r="E120" s="33" t="s">
        <v>33</v>
      </c>
      <c r="F120" s="36" t="s">
        <v>67</v>
      </c>
      <c r="G120" s="34">
        <f t="shared" ref="G120:G128" si="6">IF(VLOOKUP(F120,PecOs,2,0)=E120,0,1)</f>
        <v>0</v>
      </c>
      <c r="H120" s="37">
        <f t="shared" ref="H120:H128" si="7">VLOOKUP(F120,PecOs,3,0)</f>
        <v>0</v>
      </c>
      <c r="I120" s="55">
        <f t="shared" ref="I120:I128" si="8">VLOOKUP(F120,PecOs,9,0)</f>
        <v>0</v>
      </c>
      <c r="J120" s="336" t="s">
        <v>294</v>
      </c>
      <c r="K120" s="23"/>
      <c r="L120" s="67"/>
    </row>
    <row r="121" spans="1:12" ht="13.6" outlineLevel="2" x14ac:dyDescent="0.2">
      <c r="A121" s="64"/>
      <c r="B121" s="22"/>
      <c r="C121" s="40">
        <f>COUNTIF($H$119:H121,1)+$C$117</f>
        <v>3</v>
      </c>
      <c r="D121" s="40">
        <f>COUNTIF($H$119:H121,3)+$D$117</f>
        <v>3</v>
      </c>
      <c r="E121" s="33" t="s">
        <v>33</v>
      </c>
      <c r="F121" s="36" t="s">
        <v>73</v>
      </c>
      <c r="G121" s="34">
        <f t="shared" si="6"/>
        <v>0</v>
      </c>
      <c r="H121" s="37">
        <f t="shared" si="7"/>
        <v>0</v>
      </c>
      <c r="I121" s="55">
        <f t="shared" si="8"/>
        <v>0</v>
      </c>
      <c r="J121" s="336" t="s">
        <v>295</v>
      </c>
      <c r="K121" s="23"/>
      <c r="L121" s="67"/>
    </row>
    <row r="122" spans="1:12" ht="13.6" outlineLevel="2" x14ac:dyDescent="0.2">
      <c r="A122" s="64"/>
      <c r="B122" s="22"/>
      <c r="C122" s="40">
        <f>COUNTIF($H$119:H122,1)+$C$117</f>
        <v>3</v>
      </c>
      <c r="D122" s="40">
        <f>COUNTIF($H$119:H122,3)+$D$117</f>
        <v>3</v>
      </c>
      <c r="E122" s="33">
        <v>4</v>
      </c>
      <c r="F122" s="36" t="s">
        <v>75</v>
      </c>
      <c r="G122" s="34">
        <f t="shared" si="6"/>
        <v>0</v>
      </c>
      <c r="H122" s="37">
        <f t="shared" si="7"/>
        <v>0</v>
      </c>
      <c r="I122" s="55">
        <f t="shared" si="8"/>
        <v>0</v>
      </c>
      <c r="J122" s="336" t="s">
        <v>296</v>
      </c>
      <c r="K122" s="23"/>
      <c r="L122" s="67"/>
    </row>
    <row r="123" spans="1:12" ht="13.6" outlineLevel="2" x14ac:dyDescent="0.2">
      <c r="A123" s="64"/>
      <c r="B123" s="22"/>
      <c r="C123" s="40">
        <f>COUNTIF($H$119:H123,1)+$C$117</f>
        <v>3</v>
      </c>
      <c r="D123" s="40">
        <f>COUNTIF($H$119:H123,3)+$D$117</f>
        <v>3</v>
      </c>
      <c r="E123" s="33">
        <v>4</v>
      </c>
      <c r="F123" s="36" t="s">
        <v>64</v>
      </c>
      <c r="G123" s="34">
        <f t="shared" si="6"/>
        <v>0</v>
      </c>
      <c r="H123" s="37">
        <f t="shared" si="7"/>
        <v>0</v>
      </c>
      <c r="I123" s="55">
        <f t="shared" si="8"/>
        <v>0</v>
      </c>
      <c r="J123" s="336" t="s">
        <v>297</v>
      </c>
      <c r="K123" s="23"/>
      <c r="L123" s="67"/>
    </row>
    <row r="124" spans="1:12" ht="27.2" outlineLevel="2" x14ac:dyDescent="0.2">
      <c r="A124" s="64"/>
      <c r="B124" s="22"/>
      <c r="C124" s="40">
        <f>COUNTIF($H$119:H124,1)+$C$117</f>
        <v>3</v>
      </c>
      <c r="D124" s="40">
        <f>COUNTIF($H$119:H124,3)+$D$117</f>
        <v>3</v>
      </c>
      <c r="E124" s="33">
        <v>4</v>
      </c>
      <c r="F124" s="36" t="s">
        <v>70</v>
      </c>
      <c r="G124" s="34">
        <f t="shared" si="6"/>
        <v>0</v>
      </c>
      <c r="H124" s="37">
        <f t="shared" si="7"/>
        <v>0</v>
      </c>
      <c r="I124" s="55">
        <f t="shared" si="8"/>
        <v>0</v>
      </c>
      <c r="J124" s="336" t="s">
        <v>298</v>
      </c>
      <c r="K124" s="23"/>
      <c r="L124" s="67"/>
    </row>
    <row r="125" spans="1:12" ht="67.95" outlineLevel="2" x14ac:dyDescent="0.2">
      <c r="A125" s="64"/>
      <c r="B125" s="22"/>
      <c r="C125" s="40">
        <f>COUNTIF($H$119:H125,1)+$C$117</f>
        <v>3</v>
      </c>
      <c r="D125" s="40">
        <f>COUNTIF($H$119:H125,3)+$D$117</f>
        <v>3</v>
      </c>
      <c r="E125" s="33">
        <v>4</v>
      </c>
      <c r="F125" s="36" t="s">
        <v>122</v>
      </c>
      <c r="G125" s="34">
        <f t="shared" si="6"/>
        <v>0</v>
      </c>
      <c r="H125" s="37">
        <f t="shared" si="7"/>
        <v>0</v>
      </c>
      <c r="I125" s="55">
        <f t="shared" si="8"/>
        <v>0</v>
      </c>
      <c r="J125" s="336" t="s">
        <v>299</v>
      </c>
      <c r="K125" s="23"/>
      <c r="L125" s="67"/>
    </row>
    <row r="126" spans="1:12" ht="13.6" outlineLevel="2" x14ac:dyDescent="0.2">
      <c r="A126" s="64"/>
      <c r="B126" s="22"/>
      <c r="C126" s="40">
        <f>COUNTIF($H$119:H126,1)+$C$117</f>
        <v>3</v>
      </c>
      <c r="D126" s="40">
        <f>COUNTIF($H$119:H126,3)+$D$117</f>
        <v>3</v>
      </c>
      <c r="E126" s="33">
        <v>3</v>
      </c>
      <c r="F126" s="36" t="s">
        <v>69</v>
      </c>
      <c r="G126" s="34">
        <f t="shared" si="6"/>
        <v>0</v>
      </c>
      <c r="H126" s="37">
        <f t="shared" si="7"/>
        <v>0</v>
      </c>
      <c r="I126" s="55">
        <f t="shared" si="8"/>
        <v>0</v>
      </c>
      <c r="J126" s="336" t="s">
        <v>300</v>
      </c>
      <c r="K126" s="23"/>
      <c r="L126" s="67"/>
    </row>
    <row r="127" spans="1:12" ht="13.6" outlineLevel="2" x14ac:dyDescent="0.2">
      <c r="A127" s="64"/>
      <c r="B127" s="22"/>
      <c r="C127" s="40">
        <f>COUNTIF($H$119:H127,1)+$C$117</f>
        <v>3</v>
      </c>
      <c r="D127" s="40">
        <f>COUNTIF($H$119:H127,3)+$D$117</f>
        <v>3</v>
      </c>
      <c r="E127" s="33">
        <v>3</v>
      </c>
      <c r="F127" s="36" t="s">
        <v>71</v>
      </c>
      <c r="G127" s="34">
        <f t="shared" si="6"/>
        <v>0</v>
      </c>
      <c r="H127" s="37">
        <f t="shared" si="7"/>
        <v>0</v>
      </c>
      <c r="I127" s="55">
        <f t="shared" si="8"/>
        <v>0</v>
      </c>
      <c r="J127" s="336" t="s">
        <v>301</v>
      </c>
      <c r="K127" s="23"/>
      <c r="L127" s="67"/>
    </row>
    <row r="128" spans="1:12" ht="13.6" outlineLevel="2" x14ac:dyDescent="0.2">
      <c r="A128" s="64"/>
      <c r="B128" s="22"/>
      <c r="C128" s="40">
        <f>COUNTIF($H$119:H128,1)+$C$117</f>
        <v>3</v>
      </c>
      <c r="D128" s="40">
        <f>COUNTIF($H$119:H128,3)+$D$117</f>
        <v>3</v>
      </c>
      <c r="E128" s="33">
        <v>3</v>
      </c>
      <c r="F128" s="36" t="s">
        <v>74</v>
      </c>
      <c r="G128" s="34">
        <f t="shared" si="6"/>
        <v>0</v>
      </c>
      <c r="H128" s="37">
        <f t="shared" si="7"/>
        <v>0</v>
      </c>
      <c r="I128" s="55">
        <f t="shared" si="8"/>
        <v>0</v>
      </c>
      <c r="J128" s="336" t="s">
        <v>302</v>
      </c>
      <c r="K128" s="23"/>
      <c r="L128" s="67"/>
    </row>
    <row r="129" spans="1:12" ht="13.6" outlineLevel="2" x14ac:dyDescent="0.2">
      <c r="A129" s="64"/>
      <c r="B129" s="22"/>
      <c r="C129" s="6"/>
      <c r="D129" s="6"/>
      <c r="E129" s="6"/>
      <c r="F129" s="4"/>
      <c r="G129" s="4"/>
      <c r="H129" s="4"/>
      <c r="I129" s="4"/>
      <c r="J129" s="342"/>
      <c r="K129" s="23"/>
      <c r="L129" s="67"/>
    </row>
    <row r="130" spans="1:12" ht="13.6" outlineLevel="1" thickBot="1" x14ac:dyDescent="0.25">
      <c r="A130" s="64"/>
      <c r="B130" s="24"/>
      <c r="C130" s="7"/>
      <c r="D130" s="7"/>
      <c r="E130" s="7"/>
      <c r="F130" s="14"/>
      <c r="G130" s="14"/>
      <c r="H130" s="3"/>
      <c r="I130" s="3"/>
      <c r="J130" s="343"/>
      <c r="K130" s="25"/>
      <c r="L130" s="67"/>
    </row>
    <row r="131" spans="1:12" x14ac:dyDescent="0.2">
      <c r="A131" s="63"/>
      <c r="B131" s="67"/>
      <c r="C131" s="67"/>
      <c r="D131" s="67"/>
      <c r="E131" s="67"/>
      <c r="F131" s="68"/>
      <c r="G131" s="68"/>
      <c r="H131" s="67"/>
      <c r="I131" s="67"/>
      <c r="J131" s="324"/>
      <c r="K131" s="67"/>
      <c r="L131" s="67"/>
    </row>
  </sheetData>
  <mergeCells count="3">
    <mergeCell ref="F3:H3"/>
    <mergeCell ref="F5:H5"/>
    <mergeCell ref="F4:H4"/>
  </mergeCells>
  <conditionalFormatting sqref="G48:G74">
    <cfRule type="cellIs" dxfId="8" priority="19" operator="equal">
      <formula>0</formula>
    </cfRule>
  </conditionalFormatting>
  <conditionalFormatting sqref="G46:G47">
    <cfRule type="cellIs" dxfId="7" priority="18" operator="equal">
      <formula>"ok"</formula>
    </cfRule>
  </conditionalFormatting>
  <conditionalFormatting sqref="G79:G80">
    <cfRule type="cellIs" dxfId="6" priority="20" operator="equal">
      <formula>"ok"</formula>
    </cfRule>
  </conditionalFormatting>
  <conditionalFormatting sqref="G118:G119">
    <cfRule type="cellIs" dxfId="5" priority="25" operator="equal">
      <formula>"ok"</formula>
    </cfRule>
  </conditionalFormatting>
  <conditionalFormatting sqref="G81:G113">
    <cfRule type="cellIs" dxfId="4" priority="23" operator="equal">
      <formula>0</formula>
    </cfRule>
  </conditionalFormatting>
  <conditionalFormatting sqref="G120:G128">
    <cfRule type="cellIs" dxfId="3" priority="29" operator="equal">
      <formula>0</formula>
    </cfRule>
  </conditionalFormatting>
  <conditionalFormatting sqref="F46">
    <cfRule type="cellIs" dxfId="2" priority="3" operator="equal">
      <formula>"seznam je aktuální"</formula>
    </cfRule>
  </conditionalFormatting>
  <conditionalFormatting sqref="F79">
    <cfRule type="cellIs" dxfId="1" priority="2" operator="equal">
      <formula>"seznam je aktuální"</formula>
    </cfRule>
  </conditionalFormatting>
  <conditionalFormatting sqref="F118">
    <cfRule type="cellIs" dxfId="0" priority="1" operator="equal">
      <formula>"seznam je aktuální"</formula>
    </cfRule>
  </conditionalFormatting>
  <dataValidations count="1">
    <dataValidation allowBlank="1" showErrorMessage="1" sqref="H80:J80 D36 E47:E77 F47 E79:E116 H47:J47 F80 E118:E128 F119 H119:J119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15</vt:i4>
      </vt:variant>
    </vt:vector>
  </HeadingPairs>
  <TitlesOfParts>
    <vt:vector size="24" baseType="lpstr">
      <vt:lpstr>Instrukce</vt:lpstr>
      <vt:lpstr>Zákl.info</vt:lpstr>
      <vt:lpstr>Rodič</vt:lpstr>
      <vt:lpstr>Dítě</vt:lpstr>
      <vt:lpstr>Pečující</vt:lpstr>
      <vt:lpstr>Zjistit</vt:lpstr>
      <vt:lpstr>Výstupní formulář A</vt:lpstr>
      <vt:lpstr>Výstupní formulář B</vt:lpstr>
      <vt:lpstr>XXX</vt:lpstr>
      <vt:lpstr>BioRod</vt:lpstr>
      <vt:lpstr>Dite</vt:lpstr>
      <vt:lpstr>Dítě!Názvy_tisku</vt:lpstr>
      <vt:lpstr>Pečující!Názvy_tisku</vt:lpstr>
      <vt:lpstr>Rodič!Názvy_tisku</vt:lpstr>
      <vt:lpstr>'Výstupní formulář A'!Názvy_tisku</vt:lpstr>
      <vt:lpstr>'Výstupní formulář B'!Názvy_tisku</vt:lpstr>
      <vt:lpstr>Zjistit!Názvy_tisku</vt:lpstr>
      <vt:lpstr>Dítě!Oblast_tisku</vt:lpstr>
      <vt:lpstr>Instrukce!Oblast_tisku</vt:lpstr>
      <vt:lpstr>Pečující!Oblast_tisku</vt:lpstr>
      <vt:lpstr>Rodič!Oblast_tisku</vt:lpstr>
      <vt:lpstr>'Výstupní formulář B'!Oblast_tisku</vt:lpstr>
      <vt:lpstr>Zákl.info!Oblast_tisku</vt:lpstr>
      <vt:lpstr>PecOs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Rzyman Dorota</cp:lastModifiedBy>
  <cp:lastPrinted>2019-01-17T16:05:52Z</cp:lastPrinted>
  <dcterms:created xsi:type="dcterms:W3CDTF">2018-01-08T08:01:01Z</dcterms:created>
  <dcterms:modified xsi:type="dcterms:W3CDTF">2019-01-23T09:34:22Z</dcterms:modified>
</cp:coreProperties>
</file>